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172.16.143.17\留学情報課\企画調査係\留学生調査\H29留学生調査\○ホームページ掲載\01調査開始\2 専修学校（専門課程）\01_WEB掲載用\"/>
    </mc:Choice>
  </mc:AlternateContent>
  <workbookProtection workbookPassword="805A" lockStructure="1"/>
  <bookViews>
    <workbookView xWindow="6975" yWindow="4080" windowWidth="12090" windowHeight="5595"/>
  </bookViews>
  <sheets>
    <sheet name="留学状況調査入力票" sheetId="24" r:id="rId1"/>
    <sheet name="コード" sheetId="25" state="hidden" r:id="rId2"/>
    <sheet name="一覧" sheetId="26" state="hidden" r:id="rId3"/>
  </sheets>
  <definedNames>
    <definedName name="_xlnm._FilterDatabase" localSheetId="1" hidden="1">コード!$A$2:$AV$2</definedName>
    <definedName name="_xlnm._FilterDatabase" localSheetId="2" hidden="1">一覧!$A$2:$AK$2</definedName>
    <definedName name="_xlnm._FilterDatabase" localSheetId="0" hidden="1">留学状況調査入力票!$A$11:$AQ$11</definedName>
    <definedName name="_xlnm.Print_Area" localSheetId="0">留学状況調査入力票!$A$1:$U$311</definedName>
    <definedName name="_xlnm.Print_Titles" localSheetId="0">留学状況調査入力票!$6:$11</definedName>
  </definedNames>
  <calcPr calcId="152511"/>
</workbook>
</file>

<file path=xl/calcChain.xml><?xml version="1.0" encoding="utf-8"?>
<calcChain xmlns="http://schemas.openxmlformats.org/spreadsheetml/2006/main">
  <c r="C301" i="26" l="1"/>
  <c r="A301" i="26" s="1"/>
  <c r="D301" i="26"/>
  <c r="F301" i="26"/>
  <c r="H301" i="26"/>
  <c r="J301" i="26"/>
  <c r="L301" i="26"/>
  <c r="N301" i="26"/>
  <c r="P301" i="26"/>
  <c r="R301" i="26"/>
  <c r="T301" i="26"/>
  <c r="V301" i="26"/>
  <c r="X301" i="26"/>
  <c r="AB301" i="26"/>
  <c r="AC301" i="26"/>
  <c r="AD301" i="26"/>
  <c r="AE301" i="26"/>
  <c r="AF301" i="26"/>
  <c r="AG301" i="26"/>
  <c r="AH301" i="26"/>
  <c r="AI301" i="26"/>
  <c r="AJ301" i="26"/>
  <c r="AK301" i="26"/>
  <c r="C302" i="26"/>
  <c r="AC302" i="26" s="1"/>
  <c r="D302" i="26"/>
  <c r="F302" i="26"/>
  <c r="H302" i="26"/>
  <c r="J302" i="26"/>
  <c r="L302" i="26"/>
  <c r="N302" i="26"/>
  <c r="P302" i="26"/>
  <c r="R302" i="26"/>
  <c r="T302" i="26"/>
  <c r="V302" i="26"/>
  <c r="X302" i="26"/>
  <c r="AB302" i="26"/>
  <c r="AE302" i="26"/>
  <c r="AF302" i="26"/>
  <c r="AG302" i="26"/>
  <c r="AH302" i="26"/>
  <c r="AI302" i="26"/>
  <c r="AJ302" i="26"/>
  <c r="AK302" i="26"/>
  <c r="C18" i="26"/>
  <c r="A18" i="26" s="1"/>
  <c r="D18" i="26"/>
  <c r="AC18" i="26" s="1"/>
  <c r="F18" i="26"/>
  <c r="H18" i="26"/>
  <c r="J18" i="26"/>
  <c r="L18" i="26"/>
  <c r="N18" i="26"/>
  <c r="P18" i="26"/>
  <c r="R18" i="26"/>
  <c r="T18" i="26"/>
  <c r="V18" i="26"/>
  <c r="X18" i="26"/>
  <c r="AB18" i="26"/>
  <c r="AE18" i="26"/>
  <c r="AF18" i="26"/>
  <c r="AG18" i="26"/>
  <c r="AH18" i="26"/>
  <c r="AI18" i="26"/>
  <c r="AJ18" i="26"/>
  <c r="AK18" i="26"/>
  <c r="C19" i="26"/>
  <c r="D19" i="26"/>
  <c r="F19" i="26"/>
  <c r="H19" i="26"/>
  <c r="J19" i="26"/>
  <c r="L19" i="26"/>
  <c r="N19" i="26"/>
  <c r="P19" i="26"/>
  <c r="R19" i="26"/>
  <c r="T19" i="26"/>
  <c r="V19" i="26"/>
  <c r="X19" i="26"/>
  <c r="AB19" i="26"/>
  <c r="AE19" i="26"/>
  <c r="AF19" i="26"/>
  <c r="AG19" i="26"/>
  <c r="AH19" i="26"/>
  <c r="AI19" i="26"/>
  <c r="AJ19" i="26"/>
  <c r="AK19" i="26"/>
  <c r="C20" i="26"/>
  <c r="D20" i="26"/>
  <c r="F20" i="26"/>
  <c r="H20" i="26"/>
  <c r="J20" i="26"/>
  <c r="L20" i="26"/>
  <c r="N20" i="26"/>
  <c r="P20" i="26"/>
  <c r="R20" i="26"/>
  <c r="T20" i="26"/>
  <c r="V20" i="26"/>
  <c r="X20" i="26"/>
  <c r="AB20" i="26"/>
  <c r="AE20" i="26"/>
  <c r="AF20" i="26"/>
  <c r="AG20" i="26"/>
  <c r="AH20" i="26"/>
  <c r="AI20" i="26"/>
  <c r="AJ20" i="26"/>
  <c r="AK20" i="26"/>
  <c r="C21" i="26"/>
  <c r="AD21" i="26" s="1"/>
  <c r="D21" i="26"/>
  <c r="F21" i="26"/>
  <c r="H21" i="26"/>
  <c r="J21" i="26"/>
  <c r="L21" i="26"/>
  <c r="N21" i="26"/>
  <c r="P21" i="26"/>
  <c r="R21" i="26"/>
  <c r="T21" i="26"/>
  <c r="V21" i="26"/>
  <c r="X21" i="26"/>
  <c r="AB21" i="26"/>
  <c r="AC21" i="26"/>
  <c r="AE21" i="26"/>
  <c r="AF21" i="26"/>
  <c r="AG21" i="26"/>
  <c r="AH21" i="26"/>
  <c r="AI21" i="26"/>
  <c r="AJ21" i="26"/>
  <c r="AK21" i="26"/>
  <c r="C22" i="26"/>
  <c r="D22" i="26"/>
  <c r="F22" i="26"/>
  <c r="H22" i="26"/>
  <c r="J22" i="26"/>
  <c r="L22" i="26"/>
  <c r="N22" i="26"/>
  <c r="P22" i="26"/>
  <c r="R22" i="26"/>
  <c r="T22" i="26"/>
  <c r="V22" i="26"/>
  <c r="X22" i="26"/>
  <c r="AB22" i="26"/>
  <c r="AE22" i="26"/>
  <c r="AF22" i="26"/>
  <c r="AG22" i="26"/>
  <c r="AH22" i="26"/>
  <c r="AI22" i="26"/>
  <c r="AJ22" i="26"/>
  <c r="AK22" i="26"/>
  <c r="C23" i="26"/>
  <c r="A23" i="26" s="1"/>
  <c r="D23" i="26"/>
  <c r="F23" i="26"/>
  <c r="H23" i="26"/>
  <c r="J23" i="26"/>
  <c r="L23" i="26"/>
  <c r="N23" i="26"/>
  <c r="P23" i="26"/>
  <c r="R23" i="26"/>
  <c r="T23" i="26"/>
  <c r="V23" i="26"/>
  <c r="X23" i="26"/>
  <c r="AB23" i="26"/>
  <c r="AC23" i="26"/>
  <c r="AD23" i="26"/>
  <c r="AE23" i="26"/>
  <c r="AF23" i="26"/>
  <c r="AG23" i="26"/>
  <c r="AH23" i="26"/>
  <c r="AI23" i="26"/>
  <c r="AJ23" i="26"/>
  <c r="AK23" i="26"/>
  <c r="C24" i="26"/>
  <c r="D24" i="26"/>
  <c r="F24" i="26"/>
  <c r="H24" i="26"/>
  <c r="J24" i="26"/>
  <c r="L24" i="26"/>
  <c r="N24" i="26"/>
  <c r="P24" i="26"/>
  <c r="R24" i="26"/>
  <c r="T24" i="26"/>
  <c r="V24" i="26"/>
  <c r="X24" i="26"/>
  <c r="AB24" i="26"/>
  <c r="AE24" i="26"/>
  <c r="AF24" i="26"/>
  <c r="AG24" i="26"/>
  <c r="AH24" i="26"/>
  <c r="AI24" i="26"/>
  <c r="AJ24" i="26"/>
  <c r="AK24" i="26"/>
  <c r="A25" i="26"/>
  <c r="C25" i="26"/>
  <c r="D25" i="26"/>
  <c r="F25" i="26"/>
  <c r="H25" i="26"/>
  <c r="J25" i="26"/>
  <c r="L25" i="26"/>
  <c r="N25" i="26"/>
  <c r="P25" i="26"/>
  <c r="R25" i="26"/>
  <c r="T25" i="26"/>
  <c r="V25" i="26"/>
  <c r="X25" i="26"/>
  <c r="AB25" i="26"/>
  <c r="AC25" i="26"/>
  <c r="AD25" i="26"/>
  <c r="AE25" i="26"/>
  <c r="AF25" i="26"/>
  <c r="AG25" i="26"/>
  <c r="AH25" i="26"/>
  <c r="AI25" i="26"/>
  <c r="AJ25" i="26"/>
  <c r="AK25" i="26"/>
  <c r="C26" i="26"/>
  <c r="D26" i="26"/>
  <c r="F26" i="26"/>
  <c r="H26" i="26"/>
  <c r="J26" i="26"/>
  <c r="L26" i="26"/>
  <c r="N26" i="26"/>
  <c r="P26" i="26"/>
  <c r="R26" i="26"/>
  <c r="T26" i="26"/>
  <c r="V26" i="26"/>
  <c r="X26" i="26"/>
  <c r="AB26" i="26"/>
  <c r="AE26" i="26"/>
  <c r="AF26" i="26"/>
  <c r="AG26" i="26"/>
  <c r="AH26" i="26"/>
  <c r="AI26" i="26"/>
  <c r="AJ26" i="26"/>
  <c r="AK26" i="26"/>
  <c r="C27" i="26"/>
  <c r="AC27" i="26" s="1"/>
  <c r="D27" i="26"/>
  <c r="F27" i="26"/>
  <c r="H27" i="26"/>
  <c r="J27" i="26"/>
  <c r="L27" i="26"/>
  <c r="N27" i="26"/>
  <c r="P27" i="26"/>
  <c r="R27" i="26"/>
  <c r="T27" i="26"/>
  <c r="V27" i="26"/>
  <c r="X27" i="26"/>
  <c r="AB27" i="26"/>
  <c r="AE27" i="26"/>
  <c r="AF27" i="26"/>
  <c r="AG27" i="26"/>
  <c r="AH27" i="26"/>
  <c r="AI27" i="26"/>
  <c r="AJ27" i="26"/>
  <c r="AK27" i="26"/>
  <c r="C28" i="26"/>
  <c r="D28" i="26"/>
  <c r="F28" i="26"/>
  <c r="H28" i="26"/>
  <c r="J28" i="26"/>
  <c r="L28" i="26"/>
  <c r="N28" i="26"/>
  <c r="P28" i="26"/>
  <c r="R28" i="26"/>
  <c r="T28" i="26"/>
  <c r="V28" i="26"/>
  <c r="X28" i="26"/>
  <c r="AB28" i="26"/>
  <c r="AE28" i="26"/>
  <c r="AF28" i="26"/>
  <c r="AG28" i="26"/>
  <c r="AH28" i="26"/>
  <c r="AI28" i="26"/>
  <c r="AJ28" i="26"/>
  <c r="AK28" i="26"/>
  <c r="C29" i="26"/>
  <c r="AD29" i="26" s="1"/>
  <c r="D29" i="26"/>
  <c r="F29" i="26"/>
  <c r="H29" i="26"/>
  <c r="J29" i="26"/>
  <c r="L29" i="26"/>
  <c r="N29" i="26"/>
  <c r="P29" i="26"/>
  <c r="R29" i="26"/>
  <c r="T29" i="26"/>
  <c r="V29" i="26"/>
  <c r="X29" i="26"/>
  <c r="AB29" i="26"/>
  <c r="AE29" i="26"/>
  <c r="AF29" i="26"/>
  <c r="AG29" i="26"/>
  <c r="AH29" i="26"/>
  <c r="AI29" i="26"/>
  <c r="AJ29" i="26"/>
  <c r="AK29" i="26"/>
  <c r="C30" i="26"/>
  <c r="A30" i="26" s="1"/>
  <c r="D30" i="26"/>
  <c r="F30" i="26"/>
  <c r="H30" i="26"/>
  <c r="J30" i="26"/>
  <c r="L30" i="26"/>
  <c r="N30" i="26"/>
  <c r="P30" i="26"/>
  <c r="R30" i="26"/>
  <c r="T30" i="26"/>
  <c r="V30" i="26"/>
  <c r="X30" i="26"/>
  <c r="AB30" i="26"/>
  <c r="AE30" i="26"/>
  <c r="AF30" i="26"/>
  <c r="AG30" i="26"/>
  <c r="AH30" i="26"/>
  <c r="AI30" i="26"/>
  <c r="AJ30" i="26"/>
  <c r="AK30" i="26"/>
  <c r="C31" i="26"/>
  <c r="AD31" i="26" s="1"/>
  <c r="D31" i="26"/>
  <c r="F31" i="26"/>
  <c r="H31" i="26"/>
  <c r="J31" i="26"/>
  <c r="L31" i="26"/>
  <c r="N31" i="26"/>
  <c r="P31" i="26"/>
  <c r="R31" i="26"/>
  <c r="T31" i="26"/>
  <c r="V31" i="26"/>
  <c r="X31" i="26"/>
  <c r="AB31" i="26"/>
  <c r="AE31" i="26"/>
  <c r="AF31" i="26"/>
  <c r="AG31" i="26"/>
  <c r="AH31" i="26"/>
  <c r="AI31" i="26"/>
  <c r="AJ31" i="26"/>
  <c r="AK31" i="26"/>
  <c r="C32" i="26"/>
  <c r="D32" i="26"/>
  <c r="F32" i="26"/>
  <c r="H32" i="26"/>
  <c r="J32" i="26"/>
  <c r="L32" i="26"/>
  <c r="N32" i="26"/>
  <c r="P32" i="26"/>
  <c r="R32" i="26"/>
  <c r="T32" i="26"/>
  <c r="V32" i="26"/>
  <c r="X32" i="26"/>
  <c r="AB32" i="26"/>
  <c r="AE32" i="26"/>
  <c r="AF32" i="26"/>
  <c r="AG32" i="26"/>
  <c r="AH32" i="26"/>
  <c r="AI32" i="26"/>
  <c r="AJ32" i="26"/>
  <c r="AK32" i="26"/>
  <c r="C33" i="26"/>
  <c r="D33" i="26"/>
  <c r="F33" i="26"/>
  <c r="H33" i="26"/>
  <c r="J33" i="26"/>
  <c r="L33" i="26"/>
  <c r="N33" i="26"/>
  <c r="P33" i="26"/>
  <c r="R33" i="26"/>
  <c r="T33" i="26"/>
  <c r="V33" i="26"/>
  <c r="X33" i="26"/>
  <c r="AB33" i="26"/>
  <c r="AE33" i="26"/>
  <c r="AF33" i="26"/>
  <c r="AG33" i="26"/>
  <c r="AH33" i="26"/>
  <c r="AI33" i="26"/>
  <c r="AJ33" i="26"/>
  <c r="AK33" i="26"/>
  <c r="C34" i="26"/>
  <c r="A34" i="26" s="1"/>
  <c r="D34" i="26"/>
  <c r="F34" i="26"/>
  <c r="H34" i="26"/>
  <c r="J34" i="26"/>
  <c r="L34" i="26"/>
  <c r="N34" i="26"/>
  <c r="P34" i="26"/>
  <c r="R34" i="26"/>
  <c r="T34" i="26"/>
  <c r="V34" i="26"/>
  <c r="X34" i="26"/>
  <c r="AB34" i="26"/>
  <c r="AD34" i="26"/>
  <c r="AE34" i="26"/>
  <c r="AF34" i="26"/>
  <c r="AG34" i="26"/>
  <c r="AH34" i="26"/>
  <c r="AI34" i="26"/>
  <c r="AJ34" i="26"/>
  <c r="AK34" i="26"/>
  <c r="C35" i="26"/>
  <c r="D35" i="26"/>
  <c r="F35" i="26"/>
  <c r="H35" i="26"/>
  <c r="J35" i="26"/>
  <c r="L35" i="26"/>
  <c r="N35" i="26"/>
  <c r="P35" i="26"/>
  <c r="R35" i="26"/>
  <c r="T35" i="26"/>
  <c r="V35" i="26"/>
  <c r="X35" i="26"/>
  <c r="AB35" i="26"/>
  <c r="AE35" i="26"/>
  <c r="AF35" i="26"/>
  <c r="AG35" i="26"/>
  <c r="AH35" i="26"/>
  <c r="AI35" i="26"/>
  <c r="AJ35" i="26"/>
  <c r="AK35" i="26"/>
  <c r="C36" i="26"/>
  <c r="D36" i="26"/>
  <c r="F36" i="26"/>
  <c r="H36" i="26"/>
  <c r="J36" i="26"/>
  <c r="L36" i="26"/>
  <c r="N36" i="26"/>
  <c r="P36" i="26"/>
  <c r="R36" i="26"/>
  <c r="T36" i="26"/>
  <c r="V36" i="26"/>
  <c r="X36" i="26"/>
  <c r="AB36" i="26"/>
  <c r="AE36" i="26"/>
  <c r="AF36" i="26"/>
  <c r="AG36" i="26"/>
  <c r="AH36" i="26"/>
  <c r="AI36" i="26"/>
  <c r="AJ36" i="26"/>
  <c r="AK36" i="26"/>
  <c r="C37" i="26"/>
  <c r="AD37" i="26" s="1"/>
  <c r="D37" i="26"/>
  <c r="F37" i="26"/>
  <c r="H37" i="26"/>
  <c r="J37" i="26"/>
  <c r="L37" i="26"/>
  <c r="N37" i="26"/>
  <c r="P37" i="26"/>
  <c r="R37" i="26"/>
  <c r="T37" i="26"/>
  <c r="V37" i="26"/>
  <c r="X37" i="26"/>
  <c r="AB37" i="26"/>
  <c r="AE37" i="26"/>
  <c r="AF37" i="26"/>
  <c r="AG37" i="26"/>
  <c r="AH37" i="26"/>
  <c r="AI37" i="26"/>
  <c r="AJ37" i="26"/>
  <c r="AK37" i="26"/>
  <c r="C38" i="26"/>
  <c r="A38" i="26" s="1"/>
  <c r="D38" i="26"/>
  <c r="F38" i="26"/>
  <c r="H38" i="26"/>
  <c r="J38" i="26"/>
  <c r="L38" i="26"/>
  <c r="N38" i="26"/>
  <c r="P38" i="26"/>
  <c r="R38" i="26"/>
  <c r="T38" i="26"/>
  <c r="V38" i="26"/>
  <c r="X38" i="26"/>
  <c r="AB38" i="26"/>
  <c r="AC38" i="26"/>
  <c r="AD38" i="26"/>
  <c r="AE38" i="26"/>
  <c r="AF38" i="26"/>
  <c r="AG38" i="26"/>
  <c r="AH38" i="26"/>
  <c r="AI38" i="26"/>
  <c r="AJ38" i="26"/>
  <c r="AK38" i="26"/>
  <c r="C39" i="26"/>
  <c r="AC39" i="26" s="1"/>
  <c r="D39" i="26"/>
  <c r="F39" i="26"/>
  <c r="H39" i="26"/>
  <c r="J39" i="26"/>
  <c r="L39" i="26"/>
  <c r="N39" i="26"/>
  <c r="P39" i="26"/>
  <c r="R39" i="26"/>
  <c r="T39" i="26"/>
  <c r="V39" i="26"/>
  <c r="X39" i="26"/>
  <c r="AB39" i="26"/>
  <c r="AE39" i="26"/>
  <c r="AF39" i="26"/>
  <c r="AG39" i="26"/>
  <c r="AH39" i="26"/>
  <c r="AI39" i="26"/>
  <c r="AJ39" i="26"/>
  <c r="AK39" i="26"/>
  <c r="C40" i="26"/>
  <c r="D40" i="26"/>
  <c r="F40" i="26"/>
  <c r="H40" i="26"/>
  <c r="J40" i="26"/>
  <c r="L40" i="26"/>
  <c r="N40" i="26"/>
  <c r="P40" i="26"/>
  <c r="R40" i="26"/>
  <c r="T40" i="26"/>
  <c r="V40" i="26"/>
  <c r="X40" i="26"/>
  <c r="AB40" i="26"/>
  <c r="AE40" i="26"/>
  <c r="AF40" i="26"/>
  <c r="AG40" i="26"/>
  <c r="AH40" i="26"/>
  <c r="AI40" i="26"/>
  <c r="AJ40" i="26"/>
  <c r="AK40" i="26"/>
  <c r="C41" i="26"/>
  <c r="D41" i="26"/>
  <c r="F41" i="26"/>
  <c r="H41" i="26"/>
  <c r="J41" i="26"/>
  <c r="L41" i="26"/>
  <c r="N41" i="26"/>
  <c r="P41" i="26"/>
  <c r="R41" i="26"/>
  <c r="T41" i="26"/>
  <c r="V41" i="26"/>
  <c r="X41" i="26"/>
  <c r="AB41" i="26"/>
  <c r="AE41" i="26"/>
  <c r="AF41" i="26"/>
  <c r="AG41" i="26"/>
  <c r="AH41" i="26"/>
  <c r="AI41" i="26"/>
  <c r="AJ41" i="26"/>
  <c r="AK41" i="26"/>
  <c r="C42" i="26"/>
  <c r="A42" i="26" s="1"/>
  <c r="D42" i="26"/>
  <c r="F42" i="26"/>
  <c r="H42" i="26"/>
  <c r="J42" i="26"/>
  <c r="L42" i="26"/>
  <c r="N42" i="26"/>
  <c r="P42" i="26"/>
  <c r="R42" i="26"/>
  <c r="T42" i="26"/>
  <c r="V42" i="26"/>
  <c r="X42" i="26"/>
  <c r="AB42" i="26"/>
  <c r="AE42" i="26"/>
  <c r="AF42" i="26"/>
  <c r="AG42" i="26"/>
  <c r="AH42" i="26"/>
  <c r="AI42" i="26"/>
  <c r="AJ42" i="26"/>
  <c r="AK42" i="26"/>
  <c r="C43" i="26"/>
  <c r="D43" i="26"/>
  <c r="F43" i="26"/>
  <c r="H43" i="26"/>
  <c r="J43" i="26"/>
  <c r="L43" i="26"/>
  <c r="N43" i="26"/>
  <c r="P43" i="26"/>
  <c r="R43" i="26"/>
  <c r="T43" i="26"/>
  <c r="V43" i="26"/>
  <c r="X43" i="26"/>
  <c r="AB43" i="26"/>
  <c r="AE43" i="26"/>
  <c r="AF43" i="26"/>
  <c r="AG43" i="26"/>
  <c r="AH43" i="26"/>
  <c r="AI43" i="26"/>
  <c r="AJ43" i="26"/>
  <c r="AK43" i="26"/>
  <c r="C44" i="26"/>
  <c r="D44" i="26"/>
  <c r="F44" i="26"/>
  <c r="H44" i="26"/>
  <c r="J44" i="26"/>
  <c r="L44" i="26"/>
  <c r="N44" i="26"/>
  <c r="P44" i="26"/>
  <c r="R44" i="26"/>
  <c r="T44" i="26"/>
  <c r="V44" i="26"/>
  <c r="X44" i="26"/>
  <c r="AB44" i="26"/>
  <c r="AE44" i="26"/>
  <c r="AF44" i="26"/>
  <c r="AG44" i="26"/>
  <c r="AH44" i="26"/>
  <c r="AI44" i="26"/>
  <c r="AJ44" i="26"/>
  <c r="AK44" i="26"/>
  <c r="C45" i="26"/>
  <c r="AD45" i="26" s="1"/>
  <c r="D45" i="26"/>
  <c r="F45" i="26"/>
  <c r="H45" i="26"/>
  <c r="J45" i="26"/>
  <c r="L45" i="26"/>
  <c r="N45" i="26"/>
  <c r="P45" i="26"/>
  <c r="R45" i="26"/>
  <c r="T45" i="26"/>
  <c r="V45" i="26"/>
  <c r="X45" i="26"/>
  <c r="AB45" i="26"/>
  <c r="AE45" i="26"/>
  <c r="AF45" i="26"/>
  <c r="AG45" i="26"/>
  <c r="AH45" i="26"/>
  <c r="AI45" i="26"/>
  <c r="AJ45" i="26"/>
  <c r="AK45" i="26"/>
  <c r="C46" i="26"/>
  <c r="A46" i="26" s="1"/>
  <c r="D46" i="26"/>
  <c r="AC46" i="26" s="1"/>
  <c r="F46" i="26"/>
  <c r="H46" i="26"/>
  <c r="J46" i="26"/>
  <c r="L46" i="26"/>
  <c r="N46" i="26"/>
  <c r="P46" i="26"/>
  <c r="R46" i="26"/>
  <c r="T46" i="26"/>
  <c r="V46" i="26"/>
  <c r="X46" i="26"/>
  <c r="AB46" i="26"/>
  <c r="AE46" i="26"/>
  <c r="AF46" i="26"/>
  <c r="AG46" i="26"/>
  <c r="AH46" i="26"/>
  <c r="AI46" i="26"/>
  <c r="AJ46" i="26"/>
  <c r="AK46" i="26"/>
  <c r="C47" i="26"/>
  <c r="A47" i="26" s="1"/>
  <c r="D47" i="26"/>
  <c r="F47" i="26"/>
  <c r="H47" i="26"/>
  <c r="J47" i="26"/>
  <c r="L47" i="26"/>
  <c r="N47" i="26"/>
  <c r="P47" i="26"/>
  <c r="R47" i="26"/>
  <c r="T47" i="26"/>
  <c r="V47" i="26"/>
  <c r="X47" i="26"/>
  <c r="AB47" i="26"/>
  <c r="AC47" i="26"/>
  <c r="AD47" i="26"/>
  <c r="AE47" i="26"/>
  <c r="AF47" i="26"/>
  <c r="AG47" i="26"/>
  <c r="AH47" i="26"/>
  <c r="AI47" i="26"/>
  <c r="AJ47" i="26"/>
  <c r="AK47" i="26"/>
  <c r="C48" i="26"/>
  <c r="D48" i="26"/>
  <c r="F48" i="26"/>
  <c r="H48" i="26"/>
  <c r="J48" i="26"/>
  <c r="L48" i="26"/>
  <c r="N48" i="26"/>
  <c r="P48" i="26"/>
  <c r="R48" i="26"/>
  <c r="T48" i="26"/>
  <c r="V48" i="26"/>
  <c r="X48" i="26"/>
  <c r="AB48" i="26"/>
  <c r="AE48" i="26"/>
  <c r="AF48" i="26"/>
  <c r="AG48" i="26"/>
  <c r="AH48" i="26"/>
  <c r="AI48" i="26"/>
  <c r="AJ48" i="26"/>
  <c r="AK48" i="26"/>
  <c r="C49" i="26"/>
  <c r="D49" i="26"/>
  <c r="F49" i="26"/>
  <c r="H49" i="26"/>
  <c r="J49" i="26"/>
  <c r="L49" i="26"/>
  <c r="N49" i="26"/>
  <c r="P49" i="26"/>
  <c r="R49" i="26"/>
  <c r="T49" i="26"/>
  <c r="V49" i="26"/>
  <c r="X49" i="26"/>
  <c r="AB49" i="26"/>
  <c r="AE49" i="26"/>
  <c r="AF49" i="26"/>
  <c r="AG49" i="26"/>
  <c r="AH49" i="26"/>
  <c r="AI49" i="26"/>
  <c r="AJ49" i="26"/>
  <c r="AK49" i="26"/>
  <c r="C50" i="26"/>
  <c r="A50" i="26" s="1"/>
  <c r="D50" i="26"/>
  <c r="F50" i="26"/>
  <c r="H50" i="26"/>
  <c r="J50" i="26"/>
  <c r="L50" i="26"/>
  <c r="N50" i="26"/>
  <c r="P50" i="26"/>
  <c r="R50" i="26"/>
  <c r="T50" i="26"/>
  <c r="V50" i="26"/>
  <c r="X50" i="26"/>
  <c r="AB50" i="26"/>
  <c r="AE50" i="26"/>
  <c r="AF50" i="26"/>
  <c r="AG50" i="26"/>
  <c r="AH50" i="26"/>
  <c r="AI50" i="26"/>
  <c r="AJ50" i="26"/>
  <c r="AK50" i="26"/>
  <c r="C51" i="26"/>
  <c r="D51" i="26"/>
  <c r="F51" i="26"/>
  <c r="H51" i="26"/>
  <c r="J51" i="26"/>
  <c r="L51" i="26"/>
  <c r="N51" i="26"/>
  <c r="P51" i="26"/>
  <c r="R51" i="26"/>
  <c r="T51" i="26"/>
  <c r="V51" i="26"/>
  <c r="X51" i="26"/>
  <c r="AB51" i="26"/>
  <c r="AE51" i="26"/>
  <c r="AF51" i="26"/>
  <c r="AG51" i="26"/>
  <c r="AH51" i="26"/>
  <c r="AI51" i="26"/>
  <c r="AJ51" i="26"/>
  <c r="AK51" i="26"/>
  <c r="C52" i="26"/>
  <c r="D52" i="26"/>
  <c r="F52" i="26"/>
  <c r="H52" i="26"/>
  <c r="J52" i="26"/>
  <c r="L52" i="26"/>
  <c r="N52" i="26"/>
  <c r="P52" i="26"/>
  <c r="R52" i="26"/>
  <c r="T52" i="26"/>
  <c r="V52" i="26"/>
  <c r="X52" i="26"/>
  <c r="AB52" i="26"/>
  <c r="AE52" i="26"/>
  <c r="AF52" i="26"/>
  <c r="AG52" i="26"/>
  <c r="AH52" i="26"/>
  <c r="AI52" i="26"/>
  <c r="AJ52" i="26"/>
  <c r="AK52" i="26"/>
  <c r="C53" i="26"/>
  <c r="AD53" i="26" s="1"/>
  <c r="D53" i="26"/>
  <c r="F53" i="26"/>
  <c r="H53" i="26"/>
  <c r="J53" i="26"/>
  <c r="L53" i="26"/>
  <c r="N53" i="26"/>
  <c r="P53" i="26"/>
  <c r="R53" i="26"/>
  <c r="T53" i="26"/>
  <c r="V53" i="26"/>
  <c r="X53" i="26"/>
  <c r="AB53" i="26"/>
  <c r="AE53" i="26"/>
  <c r="AF53" i="26"/>
  <c r="AG53" i="26"/>
  <c r="AH53" i="26"/>
  <c r="AI53" i="26"/>
  <c r="AJ53" i="26"/>
  <c r="AK53" i="26"/>
  <c r="C54" i="26"/>
  <c r="A54" i="26" s="1"/>
  <c r="D54" i="26"/>
  <c r="F54" i="26"/>
  <c r="H54" i="26"/>
  <c r="J54" i="26"/>
  <c r="L54" i="26"/>
  <c r="N54" i="26"/>
  <c r="P54" i="26"/>
  <c r="R54" i="26"/>
  <c r="T54" i="26"/>
  <c r="V54" i="26"/>
  <c r="X54" i="26"/>
  <c r="AB54" i="26"/>
  <c r="AE54" i="26"/>
  <c r="AF54" i="26"/>
  <c r="AG54" i="26"/>
  <c r="AH54" i="26"/>
  <c r="AI54" i="26"/>
  <c r="AJ54" i="26"/>
  <c r="AK54" i="26"/>
  <c r="C55" i="26"/>
  <c r="D55" i="26"/>
  <c r="F55" i="26"/>
  <c r="H55" i="26"/>
  <c r="J55" i="26"/>
  <c r="L55" i="26"/>
  <c r="N55" i="26"/>
  <c r="P55" i="26"/>
  <c r="R55" i="26"/>
  <c r="T55" i="26"/>
  <c r="V55" i="26"/>
  <c r="X55" i="26"/>
  <c r="AB55" i="26"/>
  <c r="AE55" i="26"/>
  <c r="AF55" i="26"/>
  <c r="AG55" i="26"/>
  <c r="AH55" i="26"/>
  <c r="AI55" i="26"/>
  <c r="AJ55" i="26"/>
  <c r="AK55" i="26"/>
  <c r="C56" i="26"/>
  <c r="D56" i="26"/>
  <c r="F56" i="26"/>
  <c r="H56" i="26"/>
  <c r="J56" i="26"/>
  <c r="L56" i="26"/>
  <c r="N56" i="26"/>
  <c r="P56" i="26"/>
  <c r="R56" i="26"/>
  <c r="T56" i="26"/>
  <c r="V56" i="26"/>
  <c r="X56" i="26"/>
  <c r="AB56" i="26"/>
  <c r="AE56" i="26"/>
  <c r="AF56" i="26"/>
  <c r="AG56" i="26"/>
  <c r="AH56" i="26"/>
  <c r="AI56" i="26"/>
  <c r="AJ56" i="26"/>
  <c r="AK56" i="26"/>
  <c r="C57" i="26"/>
  <c r="D57" i="26"/>
  <c r="F57" i="26"/>
  <c r="H57" i="26"/>
  <c r="J57" i="26"/>
  <c r="L57" i="26"/>
  <c r="N57" i="26"/>
  <c r="P57" i="26"/>
  <c r="R57" i="26"/>
  <c r="T57" i="26"/>
  <c r="V57" i="26"/>
  <c r="X57" i="26"/>
  <c r="AB57" i="26"/>
  <c r="AE57" i="26"/>
  <c r="AF57" i="26"/>
  <c r="AG57" i="26"/>
  <c r="AH57" i="26"/>
  <c r="AI57" i="26"/>
  <c r="AJ57" i="26"/>
  <c r="AK57" i="26"/>
  <c r="C58" i="26"/>
  <c r="A58" i="26" s="1"/>
  <c r="D58" i="26"/>
  <c r="F58" i="26"/>
  <c r="H58" i="26"/>
  <c r="J58" i="26"/>
  <c r="L58" i="26"/>
  <c r="N58" i="26"/>
  <c r="P58" i="26"/>
  <c r="R58" i="26"/>
  <c r="T58" i="26"/>
  <c r="V58" i="26"/>
  <c r="X58" i="26"/>
  <c r="AB58" i="26"/>
  <c r="AD58" i="26"/>
  <c r="AE58" i="26"/>
  <c r="AF58" i="26"/>
  <c r="AG58" i="26"/>
  <c r="AH58" i="26"/>
  <c r="AI58" i="26"/>
  <c r="AJ58" i="26"/>
  <c r="AK58" i="26"/>
  <c r="C59" i="26"/>
  <c r="D59" i="26"/>
  <c r="F59" i="26"/>
  <c r="H59" i="26"/>
  <c r="J59" i="26"/>
  <c r="L59" i="26"/>
  <c r="N59" i="26"/>
  <c r="P59" i="26"/>
  <c r="R59" i="26"/>
  <c r="T59" i="26"/>
  <c r="V59" i="26"/>
  <c r="X59" i="26"/>
  <c r="AB59" i="26"/>
  <c r="AE59" i="26"/>
  <c r="AF59" i="26"/>
  <c r="AG59" i="26"/>
  <c r="AH59" i="26"/>
  <c r="AI59" i="26"/>
  <c r="AJ59" i="26"/>
  <c r="AK59" i="26"/>
  <c r="C60" i="26"/>
  <c r="D60" i="26"/>
  <c r="F60" i="26"/>
  <c r="H60" i="26"/>
  <c r="J60" i="26"/>
  <c r="L60" i="26"/>
  <c r="N60" i="26"/>
  <c r="P60" i="26"/>
  <c r="R60" i="26"/>
  <c r="T60" i="26"/>
  <c r="V60" i="26"/>
  <c r="X60" i="26"/>
  <c r="AB60" i="26"/>
  <c r="AE60" i="26"/>
  <c r="AF60" i="26"/>
  <c r="AG60" i="26"/>
  <c r="AH60" i="26"/>
  <c r="AI60" i="26"/>
  <c r="AJ60" i="26"/>
  <c r="AK60" i="26"/>
  <c r="C61" i="26"/>
  <c r="AD61" i="26" s="1"/>
  <c r="D61" i="26"/>
  <c r="AC61" i="26" s="1"/>
  <c r="F61" i="26"/>
  <c r="H61" i="26"/>
  <c r="J61" i="26"/>
  <c r="L61" i="26"/>
  <c r="N61" i="26"/>
  <c r="P61" i="26"/>
  <c r="R61" i="26"/>
  <c r="T61" i="26"/>
  <c r="V61" i="26"/>
  <c r="X61" i="26"/>
  <c r="AB61" i="26"/>
  <c r="AE61" i="26"/>
  <c r="AF61" i="26"/>
  <c r="AG61" i="26"/>
  <c r="AH61" i="26"/>
  <c r="AI61" i="26"/>
  <c r="AJ61" i="26"/>
  <c r="AK61" i="26"/>
  <c r="C62" i="26"/>
  <c r="A62" i="26" s="1"/>
  <c r="D62" i="26"/>
  <c r="F62" i="26"/>
  <c r="H62" i="26"/>
  <c r="J62" i="26"/>
  <c r="L62" i="26"/>
  <c r="N62" i="26"/>
  <c r="P62" i="26"/>
  <c r="R62" i="26"/>
  <c r="T62" i="26"/>
  <c r="V62" i="26"/>
  <c r="X62" i="26"/>
  <c r="AB62" i="26"/>
  <c r="AE62" i="26"/>
  <c r="AF62" i="26"/>
  <c r="AG62" i="26"/>
  <c r="AH62" i="26"/>
  <c r="AI62" i="26"/>
  <c r="AJ62" i="26"/>
  <c r="AK62" i="26"/>
  <c r="C63" i="26"/>
  <c r="AD63" i="26" s="1"/>
  <c r="D63" i="26"/>
  <c r="F63" i="26"/>
  <c r="H63" i="26"/>
  <c r="J63" i="26"/>
  <c r="L63" i="26"/>
  <c r="N63" i="26"/>
  <c r="P63" i="26"/>
  <c r="R63" i="26"/>
  <c r="T63" i="26"/>
  <c r="V63" i="26"/>
  <c r="X63" i="26"/>
  <c r="AB63" i="26"/>
  <c r="AC63" i="26"/>
  <c r="AE63" i="26"/>
  <c r="AF63" i="26"/>
  <c r="AG63" i="26"/>
  <c r="AH63" i="26"/>
  <c r="AI63" i="26"/>
  <c r="AJ63" i="26"/>
  <c r="AK63" i="26"/>
  <c r="C64" i="26"/>
  <c r="D64" i="26"/>
  <c r="F64" i="26"/>
  <c r="H64" i="26"/>
  <c r="J64" i="26"/>
  <c r="L64" i="26"/>
  <c r="N64" i="26"/>
  <c r="P64" i="26"/>
  <c r="R64" i="26"/>
  <c r="T64" i="26"/>
  <c r="V64" i="26"/>
  <c r="X64" i="26"/>
  <c r="AB64" i="26"/>
  <c r="AE64" i="26"/>
  <c r="AF64" i="26"/>
  <c r="AG64" i="26"/>
  <c r="AH64" i="26"/>
  <c r="AI64" i="26"/>
  <c r="AJ64" i="26"/>
  <c r="AK64" i="26"/>
  <c r="C65" i="26"/>
  <c r="D65" i="26"/>
  <c r="F65" i="26"/>
  <c r="H65" i="26"/>
  <c r="J65" i="26"/>
  <c r="L65" i="26"/>
  <c r="N65" i="26"/>
  <c r="P65" i="26"/>
  <c r="R65" i="26"/>
  <c r="T65" i="26"/>
  <c r="V65" i="26"/>
  <c r="X65" i="26"/>
  <c r="AB65" i="26"/>
  <c r="AE65" i="26"/>
  <c r="AF65" i="26"/>
  <c r="AG65" i="26"/>
  <c r="AH65" i="26"/>
  <c r="AI65" i="26"/>
  <c r="AJ65" i="26"/>
  <c r="AK65" i="26"/>
  <c r="C66" i="26"/>
  <c r="A66" i="26" s="1"/>
  <c r="D66" i="26"/>
  <c r="F66" i="26"/>
  <c r="H66" i="26"/>
  <c r="J66" i="26"/>
  <c r="L66" i="26"/>
  <c r="N66" i="26"/>
  <c r="P66" i="26"/>
  <c r="R66" i="26"/>
  <c r="T66" i="26"/>
  <c r="V66" i="26"/>
  <c r="X66" i="26"/>
  <c r="AB66" i="26"/>
  <c r="AE66" i="26"/>
  <c r="AF66" i="26"/>
  <c r="AG66" i="26"/>
  <c r="AH66" i="26"/>
  <c r="AI66" i="26"/>
  <c r="AJ66" i="26"/>
  <c r="AK66" i="26"/>
  <c r="C67" i="26"/>
  <c r="A67" i="26" s="1"/>
  <c r="D67" i="26"/>
  <c r="F67" i="26"/>
  <c r="H67" i="26"/>
  <c r="J67" i="26"/>
  <c r="L67" i="26"/>
  <c r="N67" i="26"/>
  <c r="P67" i="26"/>
  <c r="R67" i="26"/>
  <c r="T67" i="26"/>
  <c r="V67" i="26"/>
  <c r="X67" i="26"/>
  <c r="AB67" i="26"/>
  <c r="AE67" i="26"/>
  <c r="AF67" i="26"/>
  <c r="AG67" i="26"/>
  <c r="AH67" i="26"/>
  <c r="AI67" i="26"/>
  <c r="AJ67" i="26"/>
  <c r="AK67" i="26"/>
  <c r="C68" i="26"/>
  <c r="D68" i="26"/>
  <c r="F68" i="26"/>
  <c r="H68" i="26"/>
  <c r="J68" i="26"/>
  <c r="L68" i="26"/>
  <c r="N68" i="26"/>
  <c r="P68" i="26"/>
  <c r="R68" i="26"/>
  <c r="T68" i="26"/>
  <c r="V68" i="26"/>
  <c r="X68" i="26"/>
  <c r="AB68" i="26"/>
  <c r="AE68" i="26"/>
  <c r="AF68" i="26"/>
  <c r="AG68" i="26"/>
  <c r="AH68" i="26"/>
  <c r="AI68" i="26"/>
  <c r="AJ68" i="26"/>
  <c r="AK68" i="26"/>
  <c r="C69" i="26"/>
  <c r="AD69" i="26" s="1"/>
  <c r="D69" i="26"/>
  <c r="F69" i="26"/>
  <c r="H69" i="26"/>
  <c r="J69" i="26"/>
  <c r="L69" i="26"/>
  <c r="N69" i="26"/>
  <c r="P69" i="26"/>
  <c r="R69" i="26"/>
  <c r="T69" i="26"/>
  <c r="V69" i="26"/>
  <c r="X69" i="26"/>
  <c r="AB69" i="26"/>
  <c r="AC69" i="26"/>
  <c r="AE69" i="26"/>
  <c r="AF69" i="26"/>
  <c r="AG69" i="26"/>
  <c r="AH69" i="26"/>
  <c r="AI69" i="26"/>
  <c r="AJ69" i="26"/>
  <c r="AK69" i="26"/>
  <c r="C70" i="26"/>
  <c r="D70" i="26"/>
  <c r="F70" i="26"/>
  <c r="H70" i="26"/>
  <c r="J70" i="26"/>
  <c r="L70" i="26"/>
  <c r="N70" i="26"/>
  <c r="P70" i="26"/>
  <c r="R70" i="26"/>
  <c r="T70" i="26"/>
  <c r="V70" i="26"/>
  <c r="X70" i="26"/>
  <c r="AB70" i="26"/>
  <c r="AE70" i="26"/>
  <c r="AF70" i="26"/>
  <c r="AG70" i="26"/>
  <c r="AH70" i="26"/>
  <c r="AI70" i="26"/>
  <c r="AJ70" i="26"/>
  <c r="AK70" i="26"/>
  <c r="C71" i="26"/>
  <c r="AD71" i="26" s="1"/>
  <c r="D71" i="26"/>
  <c r="F71" i="26"/>
  <c r="H71" i="26"/>
  <c r="J71" i="26"/>
  <c r="L71" i="26"/>
  <c r="N71" i="26"/>
  <c r="P71" i="26"/>
  <c r="R71" i="26"/>
  <c r="T71" i="26"/>
  <c r="V71" i="26"/>
  <c r="X71" i="26"/>
  <c r="AB71" i="26"/>
  <c r="AE71" i="26"/>
  <c r="AF71" i="26"/>
  <c r="AG71" i="26"/>
  <c r="AH71" i="26"/>
  <c r="AI71" i="26"/>
  <c r="AJ71" i="26"/>
  <c r="AK71" i="26"/>
  <c r="C72" i="26"/>
  <c r="D72" i="26"/>
  <c r="F72" i="26"/>
  <c r="H72" i="26"/>
  <c r="J72" i="26"/>
  <c r="L72" i="26"/>
  <c r="N72" i="26"/>
  <c r="P72" i="26"/>
  <c r="R72" i="26"/>
  <c r="T72" i="26"/>
  <c r="V72" i="26"/>
  <c r="X72" i="26"/>
  <c r="AB72" i="26"/>
  <c r="AE72" i="26"/>
  <c r="AF72" i="26"/>
  <c r="AG72" i="26"/>
  <c r="AH72" i="26"/>
  <c r="AI72" i="26"/>
  <c r="AJ72" i="26"/>
  <c r="AK72" i="26"/>
  <c r="C73" i="26"/>
  <c r="D73" i="26"/>
  <c r="F73" i="26"/>
  <c r="H73" i="26"/>
  <c r="J73" i="26"/>
  <c r="L73" i="26"/>
  <c r="N73" i="26"/>
  <c r="P73" i="26"/>
  <c r="R73" i="26"/>
  <c r="T73" i="26"/>
  <c r="V73" i="26"/>
  <c r="X73" i="26"/>
  <c r="AB73" i="26"/>
  <c r="AE73" i="26"/>
  <c r="AF73" i="26"/>
  <c r="AG73" i="26"/>
  <c r="AH73" i="26"/>
  <c r="AI73" i="26"/>
  <c r="AJ73" i="26"/>
  <c r="AK73" i="26"/>
  <c r="C74" i="26"/>
  <c r="AC74" i="26" s="1"/>
  <c r="D74" i="26"/>
  <c r="F74" i="26"/>
  <c r="H74" i="26"/>
  <c r="J74" i="26"/>
  <c r="L74" i="26"/>
  <c r="N74" i="26"/>
  <c r="P74" i="26"/>
  <c r="R74" i="26"/>
  <c r="T74" i="26"/>
  <c r="V74" i="26"/>
  <c r="X74" i="26"/>
  <c r="AB74" i="26"/>
  <c r="AE74" i="26"/>
  <c r="AF74" i="26"/>
  <c r="AG74" i="26"/>
  <c r="AH74" i="26"/>
  <c r="AI74" i="26"/>
  <c r="AJ74" i="26"/>
  <c r="AK74" i="26"/>
  <c r="C75" i="26"/>
  <c r="D75" i="26"/>
  <c r="F75" i="26"/>
  <c r="H75" i="26"/>
  <c r="J75" i="26"/>
  <c r="L75" i="26"/>
  <c r="N75" i="26"/>
  <c r="P75" i="26"/>
  <c r="R75" i="26"/>
  <c r="T75" i="26"/>
  <c r="V75" i="26"/>
  <c r="X75" i="26"/>
  <c r="AB75" i="26"/>
  <c r="AE75" i="26"/>
  <c r="AF75" i="26"/>
  <c r="AG75" i="26"/>
  <c r="AH75" i="26"/>
  <c r="AI75" i="26"/>
  <c r="AJ75" i="26"/>
  <c r="AK75" i="26"/>
  <c r="C76" i="26"/>
  <c r="D76" i="26"/>
  <c r="F76" i="26"/>
  <c r="H76" i="26"/>
  <c r="J76" i="26"/>
  <c r="L76" i="26"/>
  <c r="N76" i="26"/>
  <c r="P76" i="26"/>
  <c r="R76" i="26"/>
  <c r="T76" i="26"/>
  <c r="V76" i="26"/>
  <c r="X76" i="26"/>
  <c r="AB76" i="26"/>
  <c r="AE76" i="26"/>
  <c r="AF76" i="26"/>
  <c r="AG76" i="26"/>
  <c r="AH76" i="26"/>
  <c r="AI76" i="26"/>
  <c r="AJ76" i="26"/>
  <c r="AK76" i="26"/>
  <c r="C77" i="26"/>
  <c r="AD77" i="26" s="1"/>
  <c r="D77" i="26"/>
  <c r="F77" i="26"/>
  <c r="H77" i="26"/>
  <c r="J77" i="26"/>
  <c r="L77" i="26"/>
  <c r="N77" i="26"/>
  <c r="P77" i="26"/>
  <c r="R77" i="26"/>
  <c r="T77" i="26"/>
  <c r="V77" i="26"/>
  <c r="X77" i="26"/>
  <c r="AB77" i="26"/>
  <c r="AE77" i="26"/>
  <c r="AF77" i="26"/>
  <c r="AG77" i="26"/>
  <c r="AH77" i="26"/>
  <c r="AI77" i="26"/>
  <c r="AJ77" i="26"/>
  <c r="AK77" i="26"/>
  <c r="C78" i="26"/>
  <c r="D78" i="26"/>
  <c r="F78" i="26"/>
  <c r="H78" i="26"/>
  <c r="J78" i="26"/>
  <c r="L78" i="26"/>
  <c r="N78" i="26"/>
  <c r="P78" i="26"/>
  <c r="R78" i="26"/>
  <c r="T78" i="26"/>
  <c r="V78" i="26"/>
  <c r="X78" i="26"/>
  <c r="AB78" i="26"/>
  <c r="AE78" i="26"/>
  <c r="AF78" i="26"/>
  <c r="AG78" i="26"/>
  <c r="AH78" i="26"/>
  <c r="AI78" i="26"/>
  <c r="AJ78" i="26"/>
  <c r="AK78" i="26"/>
  <c r="C79" i="26"/>
  <c r="AD79" i="26" s="1"/>
  <c r="D79" i="26"/>
  <c r="F79" i="26"/>
  <c r="H79" i="26"/>
  <c r="J79" i="26"/>
  <c r="L79" i="26"/>
  <c r="N79" i="26"/>
  <c r="P79" i="26"/>
  <c r="R79" i="26"/>
  <c r="T79" i="26"/>
  <c r="V79" i="26"/>
  <c r="X79" i="26"/>
  <c r="AB79" i="26"/>
  <c r="AE79" i="26"/>
  <c r="AF79" i="26"/>
  <c r="AG79" i="26"/>
  <c r="AH79" i="26"/>
  <c r="AI79" i="26"/>
  <c r="AJ79" i="26"/>
  <c r="AK79" i="26"/>
  <c r="C80" i="26"/>
  <c r="D80" i="26"/>
  <c r="F80" i="26"/>
  <c r="H80" i="26"/>
  <c r="J80" i="26"/>
  <c r="L80" i="26"/>
  <c r="N80" i="26"/>
  <c r="P80" i="26"/>
  <c r="R80" i="26"/>
  <c r="T80" i="26"/>
  <c r="V80" i="26"/>
  <c r="X80" i="26"/>
  <c r="AB80" i="26"/>
  <c r="AE80" i="26"/>
  <c r="AF80" i="26"/>
  <c r="AG80" i="26"/>
  <c r="AH80" i="26"/>
  <c r="AI80" i="26"/>
  <c r="AJ80" i="26"/>
  <c r="AK80" i="26"/>
  <c r="C81" i="26"/>
  <c r="D81" i="26"/>
  <c r="F81" i="26"/>
  <c r="H81" i="26"/>
  <c r="J81" i="26"/>
  <c r="L81" i="26"/>
  <c r="N81" i="26"/>
  <c r="P81" i="26"/>
  <c r="R81" i="26"/>
  <c r="T81" i="26"/>
  <c r="V81" i="26"/>
  <c r="X81" i="26"/>
  <c r="AB81" i="26"/>
  <c r="AE81" i="26"/>
  <c r="AF81" i="26"/>
  <c r="AG81" i="26"/>
  <c r="AH81" i="26"/>
  <c r="AI81" i="26"/>
  <c r="AJ81" i="26"/>
  <c r="AK81" i="26"/>
  <c r="C82" i="26"/>
  <c r="A82" i="26" s="1"/>
  <c r="D82" i="26"/>
  <c r="F82" i="26"/>
  <c r="H82" i="26"/>
  <c r="J82" i="26"/>
  <c r="L82" i="26"/>
  <c r="N82" i="26"/>
  <c r="P82" i="26"/>
  <c r="R82" i="26"/>
  <c r="T82" i="26"/>
  <c r="V82" i="26"/>
  <c r="X82" i="26"/>
  <c r="AB82" i="26"/>
  <c r="AC82" i="26"/>
  <c r="AD82" i="26"/>
  <c r="AE82" i="26"/>
  <c r="AF82" i="26"/>
  <c r="AG82" i="26"/>
  <c r="AH82" i="26"/>
  <c r="AI82" i="26"/>
  <c r="AJ82" i="26"/>
  <c r="AK82" i="26"/>
  <c r="A83" i="26"/>
  <c r="C83" i="26"/>
  <c r="D83" i="26"/>
  <c r="F83" i="26"/>
  <c r="H83" i="26"/>
  <c r="J83" i="26"/>
  <c r="L83" i="26"/>
  <c r="N83" i="26"/>
  <c r="P83" i="26"/>
  <c r="R83" i="26"/>
  <c r="T83" i="26"/>
  <c r="V83" i="26"/>
  <c r="X83" i="26"/>
  <c r="AB83" i="26"/>
  <c r="AE83" i="26"/>
  <c r="AF83" i="26"/>
  <c r="AG83" i="26"/>
  <c r="AH83" i="26"/>
  <c r="AI83" i="26"/>
  <c r="AJ83" i="26"/>
  <c r="AK83" i="26"/>
  <c r="C84" i="26"/>
  <c r="D84" i="26"/>
  <c r="F84" i="26"/>
  <c r="H84" i="26"/>
  <c r="J84" i="26"/>
  <c r="L84" i="26"/>
  <c r="N84" i="26"/>
  <c r="P84" i="26"/>
  <c r="R84" i="26"/>
  <c r="T84" i="26"/>
  <c r="V84" i="26"/>
  <c r="X84" i="26"/>
  <c r="AB84" i="26"/>
  <c r="AE84" i="26"/>
  <c r="AF84" i="26"/>
  <c r="AG84" i="26"/>
  <c r="AH84" i="26"/>
  <c r="AI84" i="26"/>
  <c r="AJ84" i="26"/>
  <c r="AK84" i="26"/>
  <c r="C85" i="26"/>
  <c r="AD85" i="26" s="1"/>
  <c r="D85" i="26"/>
  <c r="F85" i="26"/>
  <c r="H85" i="26"/>
  <c r="J85" i="26"/>
  <c r="L85" i="26"/>
  <c r="N85" i="26"/>
  <c r="P85" i="26"/>
  <c r="R85" i="26"/>
  <c r="T85" i="26"/>
  <c r="V85" i="26"/>
  <c r="X85" i="26"/>
  <c r="AB85" i="26"/>
  <c r="AC85" i="26"/>
  <c r="AE85" i="26"/>
  <c r="AF85" i="26"/>
  <c r="AG85" i="26"/>
  <c r="AH85" i="26"/>
  <c r="AI85" i="26"/>
  <c r="AJ85" i="26"/>
  <c r="AK85" i="26"/>
  <c r="C86" i="26"/>
  <c r="D86" i="26"/>
  <c r="F86" i="26"/>
  <c r="H86" i="26"/>
  <c r="J86" i="26"/>
  <c r="L86" i="26"/>
  <c r="N86" i="26"/>
  <c r="P86" i="26"/>
  <c r="R86" i="26"/>
  <c r="T86" i="26"/>
  <c r="V86" i="26"/>
  <c r="X86" i="26"/>
  <c r="AB86" i="26"/>
  <c r="AE86" i="26"/>
  <c r="AF86" i="26"/>
  <c r="AG86" i="26"/>
  <c r="AH86" i="26"/>
  <c r="AI86" i="26"/>
  <c r="AJ86" i="26"/>
  <c r="AK86" i="26"/>
  <c r="C87" i="26"/>
  <c r="D87" i="26"/>
  <c r="F87" i="26"/>
  <c r="H87" i="26"/>
  <c r="J87" i="26"/>
  <c r="L87" i="26"/>
  <c r="N87" i="26"/>
  <c r="P87" i="26"/>
  <c r="R87" i="26"/>
  <c r="T87" i="26"/>
  <c r="V87" i="26"/>
  <c r="X87" i="26"/>
  <c r="AB87" i="26"/>
  <c r="AD87" i="26"/>
  <c r="AE87" i="26"/>
  <c r="AF87" i="26"/>
  <c r="AG87" i="26"/>
  <c r="AH87" i="26"/>
  <c r="AI87" i="26"/>
  <c r="AJ87" i="26"/>
  <c r="AK87" i="26"/>
  <c r="C88" i="26"/>
  <c r="D88" i="26"/>
  <c r="F88" i="26"/>
  <c r="H88" i="26"/>
  <c r="J88" i="26"/>
  <c r="L88" i="26"/>
  <c r="N88" i="26"/>
  <c r="P88" i="26"/>
  <c r="R88" i="26"/>
  <c r="T88" i="26"/>
  <c r="V88" i="26"/>
  <c r="X88" i="26"/>
  <c r="AB88" i="26"/>
  <c r="AE88" i="26"/>
  <c r="AF88" i="26"/>
  <c r="AG88" i="26"/>
  <c r="AH88" i="26"/>
  <c r="AI88" i="26"/>
  <c r="AJ88" i="26"/>
  <c r="AK88" i="26"/>
  <c r="C89" i="26"/>
  <c r="D89" i="26"/>
  <c r="F89" i="26"/>
  <c r="H89" i="26"/>
  <c r="J89" i="26"/>
  <c r="L89" i="26"/>
  <c r="N89" i="26"/>
  <c r="P89" i="26"/>
  <c r="R89" i="26"/>
  <c r="T89" i="26"/>
  <c r="V89" i="26"/>
  <c r="X89" i="26"/>
  <c r="AB89" i="26"/>
  <c r="AE89" i="26"/>
  <c r="AF89" i="26"/>
  <c r="AG89" i="26"/>
  <c r="AH89" i="26"/>
  <c r="AI89" i="26"/>
  <c r="AJ89" i="26"/>
  <c r="AK89" i="26"/>
  <c r="C90" i="26"/>
  <c r="D90" i="26"/>
  <c r="F90" i="26"/>
  <c r="H90" i="26"/>
  <c r="J90" i="26"/>
  <c r="L90" i="26"/>
  <c r="N90" i="26"/>
  <c r="P90" i="26"/>
  <c r="R90" i="26"/>
  <c r="T90" i="26"/>
  <c r="V90" i="26"/>
  <c r="X90" i="26"/>
  <c r="AB90" i="26"/>
  <c r="AE90" i="26"/>
  <c r="AF90" i="26"/>
  <c r="AG90" i="26"/>
  <c r="AH90" i="26"/>
  <c r="AI90" i="26"/>
  <c r="AJ90" i="26"/>
  <c r="AK90" i="26"/>
  <c r="C91" i="26"/>
  <c r="D91" i="26"/>
  <c r="F91" i="26"/>
  <c r="H91" i="26"/>
  <c r="J91" i="26"/>
  <c r="L91" i="26"/>
  <c r="N91" i="26"/>
  <c r="P91" i="26"/>
  <c r="R91" i="26"/>
  <c r="T91" i="26"/>
  <c r="V91" i="26"/>
  <c r="X91" i="26"/>
  <c r="AB91" i="26"/>
  <c r="AE91" i="26"/>
  <c r="AF91" i="26"/>
  <c r="AG91" i="26"/>
  <c r="AH91" i="26"/>
  <c r="AI91" i="26"/>
  <c r="AJ91" i="26"/>
  <c r="AK91" i="26"/>
  <c r="C92" i="26"/>
  <c r="D92" i="26"/>
  <c r="F92" i="26"/>
  <c r="H92" i="26"/>
  <c r="J92" i="26"/>
  <c r="L92" i="26"/>
  <c r="N92" i="26"/>
  <c r="P92" i="26"/>
  <c r="R92" i="26"/>
  <c r="T92" i="26"/>
  <c r="V92" i="26"/>
  <c r="X92" i="26"/>
  <c r="AB92" i="26"/>
  <c r="AE92" i="26"/>
  <c r="AF92" i="26"/>
  <c r="AG92" i="26"/>
  <c r="AH92" i="26"/>
  <c r="AI92" i="26"/>
  <c r="AJ92" i="26"/>
  <c r="AK92" i="26"/>
  <c r="C93" i="26"/>
  <c r="AD93" i="26" s="1"/>
  <c r="D93" i="26"/>
  <c r="F93" i="26"/>
  <c r="H93" i="26"/>
  <c r="J93" i="26"/>
  <c r="L93" i="26"/>
  <c r="N93" i="26"/>
  <c r="P93" i="26"/>
  <c r="R93" i="26"/>
  <c r="T93" i="26"/>
  <c r="V93" i="26"/>
  <c r="X93" i="26"/>
  <c r="AB93" i="26"/>
  <c r="AC93" i="26"/>
  <c r="AE93" i="26"/>
  <c r="AF93" i="26"/>
  <c r="AG93" i="26"/>
  <c r="AH93" i="26"/>
  <c r="AI93" i="26"/>
  <c r="AJ93" i="26"/>
  <c r="AK93" i="26"/>
  <c r="C94" i="26"/>
  <c r="D94" i="26"/>
  <c r="F94" i="26"/>
  <c r="H94" i="26"/>
  <c r="J94" i="26"/>
  <c r="L94" i="26"/>
  <c r="N94" i="26"/>
  <c r="P94" i="26"/>
  <c r="R94" i="26"/>
  <c r="T94" i="26"/>
  <c r="V94" i="26"/>
  <c r="X94" i="26"/>
  <c r="AB94" i="26"/>
  <c r="AE94" i="26"/>
  <c r="AF94" i="26"/>
  <c r="AG94" i="26"/>
  <c r="AH94" i="26"/>
  <c r="AI94" i="26"/>
  <c r="AJ94" i="26"/>
  <c r="AK94" i="26"/>
  <c r="C95" i="26"/>
  <c r="AD95" i="26" s="1"/>
  <c r="D95" i="26"/>
  <c r="F95" i="26"/>
  <c r="H95" i="26"/>
  <c r="J95" i="26"/>
  <c r="L95" i="26"/>
  <c r="N95" i="26"/>
  <c r="P95" i="26"/>
  <c r="R95" i="26"/>
  <c r="T95" i="26"/>
  <c r="V95" i="26"/>
  <c r="X95" i="26"/>
  <c r="AB95" i="26"/>
  <c r="AE95" i="26"/>
  <c r="AF95" i="26"/>
  <c r="AG95" i="26"/>
  <c r="AH95" i="26"/>
  <c r="AI95" i="26"/>
  <c r="AJ95" i="26"/>
  <c r="AK95" i="26"/>
  <c r="C96" i="26"/>
  <c r="D96" i="26"/>
  <c r="F96" i="26"/>
  <c r="H96" i="26"/>
  <c r="J96" i="26"/>
  <c r="L96" i="26"/>
  <c r="N96" i="26"/>
  <c r="P96" i="26"/>
  <c r="R96" i="26"/>
  <c r="T96" i="26"/>
  <c r="V96" i="26"/>
  <c r="X96" i="26"/>
  <c r="AB96" i="26"/>
  <c r="AE96" i="26"/>
  <c r="AF96" i="26"/>
  <c r="AG96" i="26"/>
  <c r="AH96" i="26"/>
  <c r="AI96" i="26"/>
  <c r="AJ96" i="26"/>
  <c r="AK96" i="26"/>
  <c r="C97" i="26"/>
  <c r="D97" i="26"/>
  <c r="F97" i="26"/>
  <c r="H97" i="26"/>
  <c r="J97" i="26"/>
  <c r="L97" i="26"/>
  <c r="N97" i="26"/>
  <c r="P97" i="26"/>
  <c r="R97" i="26"/>
  <c r="T97" i="26"/>
  <c r="V97" i="26"/>
  <c r="X97" i="26"/>
  <c r="AB97" i="26"/>
  <c r="AE97" i="26"/>
  <c r="AF97" i="26"/>
  <c r="AG97" i="26"/>
  <c r="AH97" i="26"/>
  <c r="AI97" i="26"/>
  <c r="AJ97" i="26"/>
  <c r="AK97" i="26"/>
  <c r="C98" i="26"/>
  <c r="A98" i="26" s="1"/>
  <c r="D98" i="26"/>
  <c r="F98" i="26"/>
  <c r="H98" i="26"/>
  <c r="J98" i="26"/>
  <c r="L98" i="26"/>
  <c r="N98" i="26"/>
  <c r="P98" i="26"/>
  <c r="R98" i="26"/>
  <c r="T98" i="26"/>
  <c r="V98" i="26"/>
  <c r="X98" i="26"/>
  <c r="AB98" i="26"/>
  <c r="AE98" i="26"/>
  <c r="AF98" i="26"/>
  <c r="AG98" i="26"/>
  <c r="AH98" i="26"/>
  <c r="AI98" i="26"/>
  <c r="AJ98" i="26"/>
  <c r="AK98" i="26"/>
  <c r="C99" i="26"/>
  <c r="A99" i="26" s="1"/>
  <c r="D99" i="26"/>
  <c r="F99" i="26"/>
  <c r="H99" i="26"/>
  <c r="J99" i="26"/>
  <c r="L99" i="26"/>
  <c r="N99" i="26"/>
  <c r="P99" i="26"/>
  <c r="R99" i="26"/>
  <c r="T99" i="26"/>
  <c r="V99" i="26"/>
  <c r="X99" i="26"/>
  <c r="AB99" i="26"/>
  <c r="AE99" i="26"/>
  <c r="AF99" i="26"/>
  <c r="AG99" i="26"/>
  <c r="AH99" i="26"/>
  <c r="AI99" i="26"/>
  <c r="AJ99" i="26"/>
  <c r="AK99" i="26"/>
  <c r="C100" i="26"/>
  <c r="D100" i="26"/>
  <c r="F100" i="26"/>
  <c r="H100" i="26"/>
  <c r="J100" i="26"/>
  <c r="L100" i="26"/>
  <c r="N100" i="26"/>
  <c r="P100" i="26"/>
  <c r="R100" i="26"/>
  <c r="T100" i="26"/>
  <c r="V100" i="26"/>
  <c r="X100" i="26"/>
  <c r="AB100" i="26"/>
  <c r="AE100" i="26"/>
  <c r="AF100" i="26"/>
  <c r="AG100" i="26"/>
  <c r="AH100" i="26"/>
  <c r="AI100" i="26"/>
  <c r="AJ100" i="26"/>
  <c r="AK100" i="26"/>
  <c r="C101" i="26"/>
  <c r="AD101" i="26" s="1"/>
  <c r="D101" i="26"/>
  <c r="F101" i="26"/>
  <c r="H101" i="26"/>
  <c r="J101" i="26"/>
  <c r="L101" i="26"/>
  <c r="N101" i="26"/>
  <c r="P101" i="26"/>
  <c r="R101" i="26"/>
  <c r="T101" i="26"/>
  <c r="V101" i="26"/>
  <c r="X101" i="26"/>
  <c r="AB101" i="26"/>
  <c r="AC101" i="26"/>
  <c r="AE101" i="26"/>
  <c r="AF101" i="26"/>
  <c r="AG101" i="26"/>
  <c r="AH101" i="26"/>
  <c r="AI101" i="26"/>
  <c r="AJ101" i="26"/>
  <c r="AK101" i="26"/>
  <c r="C102" i="26"/>
  <c r="D102" i="26"/>
  <c r="F102" i="26"/>
  <c r="H102" i="26"/>
  <c r="J102" i="26"/>
  <c r="L102" i="26"/>
  <c r="N102" i="26"/>
  <c r="P102" i="26"/>
  <c r="R102" i="26"/>
  <c r="T102" i="26"/>
  <c r="V102" i="26"/>
  <c r="X102" i="26"/>
  <c r="AB102" i="26"/>
  <c r="AE102" i="26"/>
  <c r="AF102" i="26"/>
  <c r="AG102" i="26"/>
  <c r="AH102" i="26"/>
  <c r="AI102" i="26"/>
  <c r="AJ102" i="26"/>
  <c r="AK102" i="26"/>
  <c r="C103" i="26"/>
  <c r="AD103" i="26" s="1"/>
  <c r="D103" i="26"/>
  <c r="F103" i="26"/>
  <c r="H103" i="26"/>
  <c r="J103" i="26"/>
  <c r="L103" i="26"/>
  <c r="N103" i="26"/>
  <c r="P103" i="26"/>
  <c r="R103" i="26"/>
  <c r="T103" i="26"/>
  <c r="V103" i="26"/>
  <c r="X103" i="26"/>
  <c r="AB103" i="26"/>
  <c r="AE103" i="26"/>
  <c r="AF103" i="26"/>
  <c r="AG103" i="26"/>
  <c r="AH103" i="26"/>
  <c r="AI103" i="26"/>
  <c r="AJ103" i="26"/>
  <c r="AK103" i="26"/>
  <c r="C104" i="26"/>
  <c r="D104" i="26"/>
  <c r="F104" i="26"/>
  <c r="H104" i="26"/>
  <c r="J104" i="26"/>
  <c r="L104" i="26"/>
  <c r="N104" i="26"/>
  <c r="P104" i="26"/>
  <c r="R104" i="26"/>
  <c r="T104" i="26"/>
  <c r="V104" i="26"/>
  <c r="X104" i="26"/>
  <c r="AB104" i="26"/>
  <c r="AE104" i="26"/>
  <c r="AF104" i="26"/>
  <c r="AG104" i="26"/>
  <c r="AH104" i="26"/>
  <c r="AI104" i="26"/>
  <c r="AJ104" i="26"/>
  <c r="AK104" i="26"/>
  <c r="C105" i="26"/>
  <c r="D105" i="26"/>
  <c r="F105" i="26"/>
  <c r="H105" i="26"/>
  <c r="J105" i="26"/>
  <c r="L105" i="26"/>
  <c r="N105" i="26"/>
  <c r="P105" i="26"/>
  <c r="R105" i="26"/>
  <c r="T105" i="26"/>
  <c r="V105" i="26"/>
  <c r="X105" i="26"/>
  <c r="AB105" i="26"/>
  <c r="AE105" i="26"/>
  <c r="AF105" i="26"/>
  <c r="AG105" i="26"/>
  <c r="AH105" i="26"/>
  <c r="AI105" i="26"/>
  <c r="AJ105" i="26"/>
  <c r="AK105" i="26"/>
  <c r="C106" i="26"/>
  <c r="AC106" i="26" s="1"/>
  <c r="D106" i="26"/>
  <c r="F106" i="26"/>
  <c r="H106" i="26"/>
  <c r="J106" i="26"/>
  <c r="L106" i="26"/>
  <c r="N106" i="26"/>
  <c r="P106" i="26"/>
  <c r="R106" i="26"/>
  <c r="T106" i="26"/>
  <c r="V106" i="26"/>
  <c r="X106" i="26"/>
  <c r="AB106" i="26"/>
  <c r="AE106" i="26"/>
  <c r="AF106" i="26"/>
  <c r="AG106" i="26"/>
  <c r="AH106" i="26"/>
  <c r="AI106" i="26"/>
  <c r="AJ106" i="26"/>
  <c r="AK106" i="26"/>
  <c r="C107" i="26"/>
  <c r="D107" i="26"/>
  <c r="F107" i="26"/>
  <c r="H107" i="26"/>
  <c r="J107" i="26"/>
  <c r="L107" i="26"/>
  <c r="N107" i="26"/>
  <c r="P107" i="26"/>
  <c r="R107" i="26"/>
  <c r="T107" i="26"/>
  <c r="V107" i="26"/>
  <c r="X107" i="26"/>
  <c r="AB107" i="26"/>
  <c r="AE107" i="26"/>
  <c r="AF107" i="26"/>
  <c r="AG107" i="26"/>
  <c r="AH107" i="26"/>
  <c r="AI107" i="26"/>
  <c r="AJ107" i="26"/>
  <c r="AK107" i="26"/>
  <c r="C108" i="26"/>
  <c r="D108" i="26"/>
  <c r="F108" i="26"/>
  <c r="H108" i="26"/>
  <c r="J108" i="26"/>
  <c r="L108" i="26"/>
  <c r="N108" i="26"/>
  <c r="P108" i="26"/>
  <c r="R108" i="26"/>
  <c r="T108" i="26"/>
  <c r="V108" i="26"/>
  <c r="X108" i="26"/>
  <c r="AB108" i="26"/>
  <c r="AE108" i="26"/>
  <c r="AF108" i="26"/>
  <c r="AG108" i="26"/>
  <c r="AH108" i="26"/>
  <c r="AI108" i="26"/>
  <c r="AJ108" i="26"/>
  <c r="AK108" i="26"/>
  <c r="C109" i="26"/>
  <c r="AD109" i="26" s="1"/>
  <c r="D109" i="26"/>
  <c r="F109" i="26"/>
  <c r="H109" i="26"/>
  <c r="J109" i="26"/>
  <c r="L109" i="26"/>
  <c r="N109" i="26"/>
  <c r="P109" i="26"/>
  <c r="R109" i="26"/>
  <c r="T109" i="26"/>
  <c r="V109" i="26"/>
  <c r="X109" i="26"/>
  <c r="AB109" i="26"/>
  <c r="AE109" i="26"/>
  <c r="AF109" i="26"/>
  <c r="AG109" i="26"/>
  <c r="AH109" i="26"/>
  <c r="AI109" i="26"/>
  <c r="AJ109" i="26"/>
  <c r="AK109" i="26"/>
  <c r="C110" i="26"/>
  <c r="D110" i="26"/>
  <c r="F110" i="26"/>
  <c r="H110" i="26"/>
  <c r="J110" i="26"/>
  <c r="L110" i="26"/>
  <c r="N110" i="26"/>
  <c r="P110" i="26"/>
  <c r="R110" i="26"/>
  <c r="T110" i="26"/>
  <c r="V110" i="26"/>
  <c r="X110" i="26"/>
  <c r="AB110" i="26"/>
  <c r="AE110" i="26"/>
  <c r="AF110" i="26"/>
  <c r="AG110" i="26"/>
  <c r="AH110" i="26"/>
  <c r="AI110" i="26"/>
  <c r="AJ110" i="26"/>
  <c r="AK110" i="26"/>
  <c r="C111" i="26"/>
  <c r="AD111" i="26" s="1"/>
  <c r="D111" i="26"/>
  <c r="F111" i="26"/>
  <c r="H111" i="26"/>
  <c r="J111" i="26"/>
  <c r="L111" i="26"/>
  <c r="N111" i="26"/>
  <c r="P111" i="26"/>
  <c r="R111" i="26"/>
  <c r="T111" i="26"/>
  <c r="V111" i="26"/>
  <c r="X111" i="26"/>
  <c r="AB111" i="26"/>
  <c r="AE111" i="26"/>
  <c r="AF111" i="26"/>
  <c r="AG111" i="26"/>
  <c r="AH111" i="26"/>
  <c r="AI111" i="26"/>
  <c r="AJ111" i="26"/>
  <c r="AK111" i="26"/>
  <c r="C112" i="26"/>
  <c r="D112" i="26"/>
  <c r="F112" i="26"/>
  <c r="H112" i="26"/>
  <c r="J112" i="26"/>
  <c r="L112" i="26"/>
  <c r="N112" i="26"/>
  <c r="P112" i="26"/>
  <c r="R112" i="26"/>
  <c r="T112" i="26"/>
  <c r="V112" i="26"/>
  <c r="X112" i="26"/>
  <c r="AB112" i="26"/>
  <c r="AE112" i="26"/>
  <c r="AF112" i="26"/>
  <c r="AG112" i="26"/>
  <c r="AH112" i="26"/>
  <c r="AI112" i="26"/>
  <c r="AJ112" i="26"/>
  <c r="AK112" i="26"/>
  <c r="C113" i="26"/>
  <c r="D113" i="26"/>
  <c r="F113" i="26"/>
  <c r="H113" i="26"/>
  <c r="J113" i="26"/>
  <c r="L113" i="26"/>
  <c r="N113" i="26"/>
  <c r="P113" i="26"/>
  <c r="R113" i="26"/>
  <c r="T113" i="26"/>
  <c r="V113" i="26"/>
  <c r="X113" i="26"/>
  <c r="AB113" i="26"/>
  <c r="AE113" i="26"/>
  <c r="AF113" i="26"/>
  <c r="AG113" i="26"/>
  <c r="AH113" i="26"/>
  <c r="AI113" i="26"/>
  <c r="AJ113" i="26"/>
  <c r="AK113" i="26"/>
  <c r="C114" i="26"/>
  <c r="A114" i="26" s="1"/>
  <c r="D114" i="26"/>
  <c r="F114" i="26"/>
  <c r="H114" i="26"/>
  <c r="J114" i="26"/>
  <c r="L114" i="26"/>
  <c r="N114" i="26"/>
  <c r="P114" i="26"/>
  <c r="R114" i="26"/>
  <c r="T114" i="26"/>
  <c r="V114" i="26"/>
  <c r="X114" i="26"/>
  <c r="AB114" i="26"/>
  <c r="AC114" i="26"/>
  <c r="AD114" i="26"/>
  <c r="AE114" i="26"/>
  <c r="AF114" i="26"/>
  <c r="AG114" i="26"/>
  <c r="AH114" i="26"/>
  <c r="AI114" i="26"/>
  <c r="AJ114" i="26"/>
  <c r="AK114" i="26"/>
  <c r="A115" i="26"/>
  <c r="C115" i="26"/>
  <c r="D115" i="26"/>
  <c r="F115" i="26"/>
  <c r="H115" i="26"/>
  <c r="J115" i="26"/>
  <c r="L115" i="26"/>
  <c r="N115" i="26"/>
  <c r="P115" i="26"/>
  <c r="R115" i="26"/>
  <c r="T115" i="26"/>
  <c r="V115" i="26"/>
  <c r="X115" i="26"/>
  <c r="AB115" i="26"/>
  <c r="AE115" i="26"/>
  <c r="AF115" i="26"/>
  <c r="AG115" i="26"/>
  <c r="AH115" i="26"/>
  <c r="AI115" i="26"/>
  <c r="AJ115" i="26"/>
  <c r="AK115" i="26"/>
  <c r="C116" i="26"/>
  <c r="D116" i="26"/>
  <c r="F116" i="26"/>
  <c r="H116" i="26"/>
  <c r="J116" i="26"/>
  <c r="L116" i="26"/>
  <c r="N116" i="26"/>
  <c r="P116" i="26"/>
  <c r="R116" i="26"/>
  <c r="T116" i="26"/>
  <c r="V116" i="26"/>
  <c r="X116" i="26"/>
  <c r="AB116" i="26"/>
  <c r="AE116" i="26"/>
  <c r="AF116" i="26"/>
  <c r="AG116" i="26"/>
  <c r="AH116" i="26"/>
  <c r="AI116" i="26"/>
  <c r="AJ116" i="26"/>
  <c r="AK116" i="26"/>
  <c r="C117" i="26"/>
  <c r="AD117" i="26" s="1"/>
  <c r="D117" i="26"/>
  <c r="F117" i="26"/>
  <c r="H117" i="26"/>
  <c r="J117" i="26"/>
  <c r="L117" i="26"/>
  <c r="N117" i="26"/>
  <c r="P117" i="26"/>
  <c r="R117" i="26"/>
  <c r="T117" i="26"/>
  <c r="V117" i="26"/>
  <c r="X117" i="26"/>
  <c r="AB117" i="26"/>
  <c r="AE117" i="26"/>
  <c r="AF117" i="26"/>
  <c r="AG117" i="26"/>
  <c r="AH117" i="26"/>
  <c r="AI117" i="26"/>
  <c r="AJ117" i="26"/>
  <c r="AK117" i="26"/>
  <c r="C118" i="26"/>
  <c r="D118" i="26"/>
  <c r="F118" i="26"/>
  <c r="H118" i="26"/>
  <c r="J118" i="26"/>
  <c r="L118" i="26"/>
  <c r="N118" i="26"/>
  <c r="P118" i="26"/>
  <c r="R118" i="26"/>
  <c r="T118" i="26"/>
  <c r="V118" i="26"/>
  <c r="X118" i="26"/>
  <c r="AB118" i="26"/>
  <c r="AE118" i="26"/>
  <c r="AF118" i="26"/>
  <c r="AG118" i="26"/>
  <c r="AH118" i="26"/>
  <c r="AI118" i="26"/>
  <c r="AJ118" i="26"/>
  <c r="AK118" i="26"/>
  <c r="C119" i="26"/>
  <c r="D119" i="26"/>
  <c r="F119" i="26"/>
  <c r="H119" i="26"/>
  <c r="J119" i="26"/>
  <c r="L119" i="26"/>
  <c r="N119" i="26"/>
  <c r="P119" i="26"/>
  <c r="R119" i="26"/>
  <c r="T119" i="26"/>
  <c r="V119" i="26"/>
  <c r="X119" i="26"/>
  <c r="AB119" i="26"/>
  <c r="AD119" i="26"/>
  <c r="AE119" i="26"/>
  <c r="AF119" i="26"/>
  <c r="AG119" i="26"/>
  <c r="AH119" i="26"/>
  <c r="AI119" i="26"/>
  <c r="AJ119" i="26"/>
  <c r="AK119" i="26"/>
  <c r="C120" i="26"/>
  <c r="D120" i="26"/>
  <c r="F120" i="26"/>
  <c r="H120" i="26"/>
  <c r="J120" i="26"/>
  <c r="L120" i="26"/>
  <c r="N120" i="26"/>
  <c r="P120" i="26"/>
  <c r="R120" i="26"/>
  <c r="T120" i="26"/>
  <c r="V120" i="26"/>
  <c r="X120" i="26"/>
  <c r="AB120" i="26"/>
  <c r="AE120" i="26"/>
  <c r="AF120" i="26"/>
  <c r="AG120" i="26"/>
  <c r="AH120" i="26"/>
  <c r="AI120" i="26"/>
  <c r="AJ120" i="26"/>
  <c r="AK120" i="26"/>
  <c r="C121" i="26"/>
  <c r="D121" i="26"/>
  <c r="F121" i="26"/>
  <c r="H121" i="26"/>
  <c r="J121" i="26"/>
  <c r="L121" i="26"/>
  <c r="N121" i="26"/>
  <c r="P121" i="26"/>
  <c r="R121" i="26"/>
  <c r="T121" i="26"/>
  <c r="V121" i="26"/>
  <c r="X121" i="26"/>
  <c r="AB121" i="26"/>
  <c r="AE121" i="26"/>
  <c r="AF121" i="26"/>
  <c r="AG121" i="26"/>
  <c r="AH121" i="26"/>
  <c r="AI121" i="26"/>
  <c r="AJ121" i="26"/>
  <c r="AK121" i="26"/>
  <c r="C122" i="26"/>
  <c r="D122" i="26"/>
  <c r="F122" i="26"/>
  <c r="H122" i="26"/>
  <c r="J122" i="26"/>
  <c r="L122" i="26"/>
  <c r="N122" i="26"/>
  <c r="P122" i="26"/>
  <c r="R122" i="26"/>
  <c r="T122" i="26"/>
  <c r="V122" i="26"/>
  <c r="X122" i="26"/>
  <c r="AB122" i="26"/>
  <c r="AE122" i="26"/>
  <c r="AF122" i="26"/>
  <c r="AG122" i="26"/>
  <c r="AH122" i="26"/>
  <c r="AI122" i="26"/>
  <c r="AJ122" i="26"/>
  <c r="AK122" i="26"/>
  <c r="C123" i="26"/>
  <c r="A123" i="26" s="1"/>
  <c r="D123" i="26"/>
  <c r="F123" i="26"/>
  <c r="H123" i="26"/>
  <c r="J123" i="26"/>
  <c r="L123" i="26"/>
  <c r="N123" i="26"/>
  <c r="P123" i="26"/>
  <c r="R123" i="26"/>
  <c r="T123" i="26"/>
  <c r="V123" i="26"/>
  <c r="X123" i="26"/>
  <c r="AB123" i="26"/>
  <c r="AE123" i="26"/>
  <c r="AF123" i="26"/>
  <c r="AG123" i="26"/>
  <c r="AH123" i="26"/>
  <c r="AI123" i="26"/>
  <c r="AJ123" i="26"/>
  <c r="AK123" i="26"/>
  <c r="C124" i="26"/>
  <c r="D124" i="26"/>
  <c r="F124" i="26"/>
  <c r="H124" i="26"/>
  <c r="J124" i="26"/>
  <c r="L124" i="26"/>
  <c r="N124" i="26"/>
  <c r="P124" i="26"/>
  <c r="R124" i="26"/>
  <c r="T124" i="26"/>
  <c r="V124" i="26"/>
  <c r="X124" i="26"/>
  <c r="AB124" i="26"/>
  <c r="AE124" i="26"/>
  <c r="AF124" i="26"/>
  <c r="AG124" i="26"/>
  <c r="AH124" i="26"/>
  <c r="AI124" i="26"/>
  <c r="AJ124" i="26"/>
  <c r="AK124" i="26"/>
  <c r="C125" i="26"/>
  <c r="AD125" i="26" s="1"/>
  <c r="D125" i="26"/>
  <c r="F125" i="26"/>
  <c r="H125" i="26"/>
  <c r="J125" i="26"/>
  <c r="L125" i="26"/>
  <c r="N125" i="26"/>
  <c r="P125" i="26"/>
  <c r="R125" i="26"/>
  <c r="T125" i="26"/>
  <c r="V125" i="26"/>
  <c r="X125" i="26"/>
  <c r="AB125" i="26"/>
  <c r="AC125" i="26"/>
  <c r="AE125" i="26"/>
  <c r="AF125" i="26"/>
  <c r="AG125" i="26"/>
  <c r="AH125" i="26"/>
  <c r="AI125" i="26"/>
  <c r="AJ125" i="26"/>
  <c r="AK125" i="26"/>
  <c r="C126" i="26"/>
  <c r="D126" i="26"/>
  <c r="F126" i="26"/>
  <c r="H126" i="26"/>
  <c r="J126" i="26"/>
  <c r="L126" i="26"/>
  <c r="N126" i="26"/>
  <c r="P126" i="26"/>
  <c r="R126" i="26"/>
  <c r="T126" i="26"/>
  <c r="V126" i="26"/>
  <c r="X126" i="26"/>
  <c r="AB126" i="26"/>
  <c r="AE126" i="26"/>
  <c r="AF126" i="26"/>
  <c r="AG126" i="26"/>
  <c r="AH126" i="26"/>
  <c r="AI126" i="26"/>
  <c r="AJ126" i="26"/>
  <c r="AK126" i="26"/>
  <c r="C127" i="26"/>
  <c r="A127" i="26" s="1"/>
  <c r="D127" i="26"/>
  <c r="F127" i="26"/>
  <c r="H127" i="26"/>
  <c r="J127" i="26"/>
  <c r="L127" i="26"/>
  <c r="N127" i="26"/>
  <c r="P127" i="26"/>
  <c r="R127" i="26"/>
  <c r="T127" i="26"/>
  <c r="V127" i="26"/>
  <c r="X127" i="26"/>
  <c r="AB127" i="26"/>
  <c r="AE127" i="26"/>
  <c r="AF127" i="26"/>
  <c r="AG127" i="26"/>
  <c r="AH127" i="26"/>
  <c r="AI127" i="26"/>
  <c r="AJ127" i="26"/>
  <c r="AK127" i="26"/>
  <c r="C128" i="26"/>
  <c r="AD128" i="26" s="1"/>
  <c r="D128" i="26"/>
  <c r="F128" i="26"/>
  <c r="H128" i="26"/>
  <c r="J128" i="26"/>
  <c r="L128" i="26"/>
  <c r="N128" i="26"/>
  <c r="P128" i="26"/>
  <c r="R128" i="26"/>
  <c r="T128" i="26"/>
  <c r="V128" i="26"/>
  <c r="X128" i="26"/>
  <c r="AB128" i="26"/>
  <c r="AE128" i="26"/>
  <c r="AF128" i="26"/>
  <c r="AG128" i="26"/>
  <c r="AH128" i="26"/>
  <c r="AI128" i="26"/>
  <c r="AJ128" i="26"/>
  <c r="AK128" i="26"/>
  <c r="C129" i="26"/>
  <c r="A129" i="26" s="1"/>
  <c r="D129" i="26"/>
  <c r="F129" i="26"/>
  <c r="H129" i="26"/>
  <c r="J129" i="26"/>
  <c r="L129" i="26"/>
  <c r="N129" i="26"/>
  <c r="P129" i="26"/>
  <c r="R129" i="26"/>
  <c r="T129" i="26"/>
  <c r="V129" i="26"/>
  <c r="X129" i="26"/>
  <c r="AB129" i="26"/>
  <c r="AE129" i="26"/>
  <c r="AF129" i="26"/>
  <c r="AG129" i="26"/>
  <c r="AH129" i="26"/>
  <c r="AI129" i="26"/>
  <c r="AJ129" i="26"/>
  <c r="AK129" i="26"/>
  <c r="C130" i="26"/>
  <c r="D130" i="26"/>
  <c r="F130" i="26"/>
  <c r="H130" i="26"/>
  <c r="J130" i="26"/>
  <c r="L130" i="26"/>
  <c r="N130" i="26"/>
  <c r="P130" i="26"/>
  <c r="R130" i="26"/>
  <c r="T130" i="26"/>
  <c r="V130" i="26"/>
  <c r="X130" i="26"/>
  <c r="AB130" i="26"/>
  <c r="AE130" i="26"/>
  <c r="AF130" i="26"/>
  <c r="AG130" i="26"/>
  <c r="AH130" i="26"/>
  <c r="AI130" i="26"/>
  <c r="AJ130" i="26"/>
  <c r="AK130" i="26"/>
  <c r="C131" i="26"/>
  <c r="AD131" i="26" s="1"/>
  <c r="D131" i="26"/>
  <c r="F131" i="26"/>
  <c r="H131" i="26"/>
  <c r="J131" i="26"/>
  <c r="L131" i="26"/>
  <c r="N131" i="26"/>
  <c r="P131" i="26"/>
  <c r="R131" i="26"/>
  <c r="T131" i="26"/>
  <c r="V131" i="26"/>
  <c r="X131" i="26"/>
  <c r="AB131" i="26"/>
  <c r="AE131" i="26"/>
  <c r="AF131" i="26"/>
  <c r="AG131" i="26"/>
  <c r="AH131" i="26"/>
  <c r="AI131" i="26"/>
  <c r="AJ131" i="26"/>
  <c r="AK131" i="26"/>
  <c r="C132" i="26"/>
  <c r="AD132" i="26" s="1"/>
  <c r="D132" i="26"/>
  <c r="F132" i="26"/>
  <c r="H132" i="26"/>
  <c r="J132" i="26"/>
  <c r="L132" i="26"/>
  <c r="N132" i="26"/>
  <c r="P132" i="26"/>
  <c r="R132" i="26"/>
  <c r="T132" i="26"/>
  <c r="V132" i="26"/>
  <c r="X132" i="26"/>
  <c r="AB132" i="26"/>
  <c r="AE132" i="26"/>
  <c r="AF132" i="26"/>
  <c r="AG132" i="26"/>
  <c r="AH132" i="26"/>
  <c r="AI132" i="26"/>
  <c r="AJ132" i="26"/>
  <c r="AK132" i="26"/>
  <c r="C133" i="26"/>
  <c r="D133" i="26"/>
  <c r="F133" i="26"/>
  <c r="H133" i="26"/>
  <c r="J133" i="26"/>
  <c r="L133" i="26"/>
  <c r="N133" i="26"/>
  <c r="P133" i="26"/>
  <c r="R133" i="26"/>
  <c r="T133" i="26"/>
  <c r="V133" i="26"/>
  <c r="X133" i="26"/>
  <c r="AB133" i="26"/>
  <c r="AE133" i="26"/>
  <c r="AF133" i="26"/>
  <c r="AG133" i="26"/>
  <c r="AH133" i="26"/>
  <c r="AI133" i="26"/>
  <c r="AJ133" i="26"/>
  <c r="AK133" i="26"/>
  <c r="C134" i="26"/>
  <c r="A134" i="26" s="1"/>
  <c r="D134" i="26"/>
  <c r="F134" i="26"/>
  <c r="H134" i="26"/>
  <c r="J134" i="26"/>
  <c r="L134" i="26"/>
  <c r="N134" i="26"/>
  <c r="P134" i="26"/>
  <c r="R134" i="26"/>
  <c r="T134" i="26"/>
  <c r="V134" i="26"/>
  <c r="X134" i="26"/>
  <c r="AB134" i="26"/>
  <c r="AE134" i="26"/>
  <c r="AF134" i="26"/>
  <c r="AG134" i="26"/>
  <c r="AH134" i="26"/>
  <c r="AI134" i="26"/>
  <c r="AJ134" i="26"/>
  <c r="AK134" i="26"/>
  <c r="C135" i="26"/>
  <c r="D135" i="26"/>
  <c r="F135" i="26"/>
  <c r="H135" i="26"/>
  <c r="J135" i="26"/>
  <c r="L135" i="26"/>
  <c r="N135" i="26"/>
  <c r="P135" i="26"/>
  <c r="R135" i="26"/>
  <c r="T135" i="26"/>
  <c r="V135" i="26"/>
  <c r="X135" i="26"/>
  <c r="AB135" i="26"/>
  <c r="AE135" i="26"/>
  <c r="AF135" i="26"/>
  <c r="AG135" i="26"/>
  <c r="AH135" i="26"/>
  <c r="AI135" i="26"/>
  <c r="AJ135" i="26"/>
  <c r="AK135" i="26"/>
  <c r="C136" i="26"/>
  <c r="D136" i="26"/>
  <c r="F136" i="26"/>
  <c r="H136" i="26"/>
  <c r="J136" i="26"/>
  <c r="L136" i="26"/>
  <c r="N136" i="26"/>
  <c r="P136" i="26"/>
  <c r="R136" i="26"/>
  <c r="T136" i="26"/>
  <c r="V136" i="26"/>
  <c r="X136" i="26"/>
  <c r="AB136" i="26"/>
  <c r="AE136" i="26"/>
  <c r="AF136" i="26"/>
  <c r="AG136" i="26"/>
  <c r="AH136" i="26"/>
  <c r="AI136" i="26"/>
  <c r="AJ136" i="26"/>
  <c r="AK136" i="26"/>
  <c r="C137" i="26"/>
  <c r="A137" i="26" s="1"/>
  <c r="D137" i="26"/>
  <c r="F137" i="26"/>
  <c r="H137" i="26"/>
  <c r="J137" i="26"/>
  <c r="L137" i="26"/>
  <c r="N137" i="26"/>
  <c r="P137" i="26"/>
  <c r="R137" i="26"/>
  <c r="T137" i="26"/>
  <c r="V137" i="26"/>
  <c r="X137" i="26"/>
  <c r="AB137" i="26"/>
  <c r="AE137" i="26"/>
  <c r="AF137" i="26"/>
  <c r="AG137" i="26"/>
  <c r="AH137" i="26"/>
  <c r="AI137" i="26"/>
  <c r="AJ137" i="26"/>
  <c r="AK137" i="26"/>
  <c r="C138" i="26"/>
  <c r="A138" i="26" s="1"/>
  <c r="D138" i="26"/>
  <c r="F138" i="26"/>
  <c r="H138" i="26"/>
  <c r="J138" i="26"/>
  <c r="L138" i="26"/>
  <c r="N138" i="26"/>
  <c r="P138" i="26"/>
  <c r="R138" i="26"/>
  <c r="T138" i="26"/>
  <c r="V138" i="26"/>
  <c r="X138" i="26"/>
  <c r="AB138" i="26"/>
  <c r="AE138" i="26"/>
  <c r="AF138" i="26"/>
  <c r="AG138" i="26"/>
  <c r="AH138" i="26"/>
  <c r="AI138" i="26"/>
  <c r="AJ138" i="26"/>
  <c r="AK138" i="26"/>
  <c r="C139" i="26"/>
  <c r="AD139" i="26" s="1"/>
  <c r="D139" i="26"/>
  <c r="F139" i="26"/>
  <c r="H139" i="26"/>
  <c r="J139" i="26"/>
  <c r="L139" i="26"/>
  <c r="N139" i="26"/>
  <c r="P139" i="26"/>
  <c r="R139" i="26"/>
  <c r="T139" i="26"/>
  <c r="V139" i="26"/>
  <c r="X139" i="26"/>
  <c r="AB139" i="26"/>
  <c r="AE139" i="26"/>
  <c r="AF139" i="26"/>
  <c r="AG139" i="26"/>
  <c r="AH139" i="26"/>
  <c r="AI139" i="26"/>
  <c r="AJ139" i="26"/>
  <c r="AK139" i="26"/>
  <c r="C140" i="26"/>
  <c r="D140" i="26"/>
  <c r="F140" i="26"/>
  <c r="H140" i="26"/>
  <c r="J140" i="26"/>
  <c r="L140" i="26"/>
  <c r="N140" i="26"/>
  <c r="P140" i="26"/>
  <c r="R140" i="26"/>
  <c r="T140" i="26"/>
  <c r="V140" i="26"/>
  <c r="X140" i="26"/>
  <c r="AB140" i="26"/>
  <c r="AE140" i="26"/>
  <c r="AF140" i="26"/>
  <c r="AG140" i="26"/>
  <c r="AH140" i="26"/>
  <c r="AI140" i="26"/>
  <c r="AJ140" i="26"/>
  <c r="AK140" i="26"/>
  <c r="C141" i="26"/>
  <c r="A141" i="26" s="1"/>
  <c r="D141" i="26"/>
  <c r="F141" i="26"/>
  <c r="H141" i="26"/>
  <c r="J141" i="26"/>
  <c r="L141" i="26"/>
  <c r="N141" i="26"/>
  <c r="P141" i="26"/>
  <c r="R141" i="26"/>
  <c r="T141" i="26"/>
  <c r="V141" i="26"/>
  <c r="X141" i="26"/>
  <c r="AB141" i="26"/>
  <c r="AE141" i="26"/>
  <c r="AF141" i="26"/>
  <c r="AG141" i="26"/>
  <c r="AH141" i="26"/>
  <c r="AI141" i="26"/>
  <c r="AJ141" i="26"/>
  <c r="AK141" i="26"/>
  <c r="C142" i="26"/>
  <c r="A142" i="26" s="1"/>
  <c r="D142" i="26"/>
  <c r="F142" i="26"/>
  <c r="H142" i="26"/>
  <c r="J142" i="26"/>
  <c r="L142" i="26"/>
  <c r="N142" i="26"/>
  <c r="P142" i="26"/>
  <c r="R142" i="26"/>
  <c r="T142" i="26"/>
  <c r="V142" i="26"/>
  <c r="X142" i="26"/>
  <c r="AB142" i="26"/>
  <c r="AE142" i="26"/>
  <c r="AF142" i="26"/>
  <c r="AG142" i="26"/>
  <c r="AH142" i="26"/>
  <c r="AI142" i="26"/>
  <c r="AJ142" i="26"/>
  <c r="AK142" i="26"/>
  <c r="C143" i="26"/>
  <c r="D143" i="26"/>
  <c r="F143" i="26"/>
  <c r="H143" i="26"/>
  <c r="J143" i="26"/>
  <c r="L143" i="26"/>
  <c r="N143" i="26"/>
  <c r="P143" i="26"/>
  <c r="R143" i="26"/>
  <c r="T143" i="26"/>
  <c r="V143" i="26"/>
  <c r="X143" i="26"/>
  <c r="AB143" i="26"/>
  <c r="AE143" i="26"/>
  <c r="AF143" i="26"/>
  <c r="AG143" i="26"/>
  <c r="AH143" i="26"/>
  <c r="AI143" i="26"/>
  <c r="AJ143" i="26"/>
  <c r="AK143" i="26"/>
  <c r="C144" i="26"/>
  <c r="AD144" i="26" s="1"/>
  <c r="D144" i="26"/>
  <c r="F144" i="26"/>
  <c r="H144" i="26"/>
  <c r="J144" i="26"/>
  <c r="L144" i="26"/>
  <c r="N144" i="26"/>
  <c r="P144" i="26"/>
  <c r="R144" i="26"/>
  <c r="T144" i="26"/>
  <c r="V144" i="26"/>
  <c r="X144" i="26"/>
  <c r="AB144" i="26"/>
  <c r="AE144" i="26"/>
  <c r="AF144" i="26"/>
  <c r="AG144" i="26"/>
  <c r="AH144" i="26"/>
  <c r="AI144" i="26"/>
  <c r="AJ144" i="26"/>
  <c r="AK144" i="26"/>
  <c r="C145" i="26"/>
  <c r="A145" i="26" s="1"/>
  <c r="D145" i="26"/>
  <c r="F145" i="26"/>
  <c r="H145" i="26"/>
  <c r="J145" i="26"/>
  <c r="L145" i="26"/>
  <c r="N145" i="26"/>
  <c r="P145" i="26"/>
  <c r="R145" i="26"/>
  <c r="T145" i="26"/>
  <c r="V145" i="26"/>
  <c r="X145" i="26"/>
  <c r="AB145" i="26"/>
  <c r="AE145" i="26"/>
  <c r="AF145" i="26"/>
  <c r="AG145" i="26"/>
  <c r="AH145" i="26"/>
  <c r="AI145" i="26"/>
  <c r="AJ145" i="26"/>
  <c r="AK145" i="26"/>
  <c r="C146" i="26"/>
  <c r="D146" i="26"/>
  <c r="F146" i="26"/>
  <c r="H146" i="26"/>
  <c r="J146" i="26"/>
  <c r="L146" i="26"/>
  <c r="N146" i="26"/>
  <c r="P146" i="26"/>
  <c r="R146" i="26"/>
  <c r="T146" i="26"/>
  <c r="V146" i="26"/>
  <c r="X146" i="26"/>
  <c r="AB146" i="26"/>
  <c r="AE146" i="26"/>
  <c r="AF146" i="26"/>
  <c r="AG146" i="26"/>
  <c r="AH146" i="26"/>
  <c r="AI146" i="26"/>
  <c r="AJ146" i="26"/>
  <c r="AK146" i="26"/>
  <c r="C147" i="26"/>
  <c r="AD147" i="26" s="1"/>
  <c r="D147" i="26"/>
  <c r="F147" i="26"/>
  <c r="H147" i="26"/>
  <c r="J147" i="26"/>
  <c r="L147" i="26"/>
  <c r="N147" i="26"/>
  <c r="P147" i="26"/>
  <c r="R147" i="26"/>
  <c r="T147" i="26"/>
  <c r="V147" i="26"/>
  <c r="X147" i="26"/>
  <c r="AB147" i="26"/>
  <c r="AE147" i="26"/>
  <c r="AF147" i="26"/>
  <c r="AG147" i="26"/>
  <c r="AH147" i="26"/>
  <c r="AI147" i="26"/>
  <c r="AJ147" i="26"/>
  <c r="AK147" i="26"/>
  <c r="C148" i="26"/>
  <c r="AD148" i="26" s="1"/>
  <c r="D148" i="26"/>
  <c r="F148" i="26"/>
  <c r="H148" i="26"/>
  <c r="J148" i="26"/>
  <c r="L148" i="26"/>
  <c r="N148" i="26"/>
  <c r="P148" i="26"/>
  <c r="R148" i="26"/>
  <c r="T148" i="26"/>
  <c r="V148" i="26"/>
  <c r="X148" i="26"/>
  <c r="AB148" i="26"/>
  <c r="AE148" i="26"/>
  <c r="AF148" i="26"/>
  <c r="AG148" i="26"/>
  <c r="AH148" i="26"/>
  <c r="AI148" i="26"/>
  <c r="AJ148" i="26"/>
  <c r="AK148" i="26"/>
  <c r="C149" i="26"/>
  <c r="D149" i="26"/>
  <c r="F149" i="26"/>
  <c r="H149" i="26"/>
  <c r="J149" i="26"/>
  <c r="L149" i="26"/>
  <c r="N149" i="26"/>
  <c r="P149" i="26"/>
  <c r="R149" i="26"/>
  <c r="T149" i="26"/>
  <c r="V149" i="26"/>
  <c r="X149" i="26"/>
  <c r="AB149" i="26"/>
  <c r="AE149" i="26"/>
  <c r="AF149" i="26"/>
  <c r="AG149" i="26"/>
  <c r="AH149" i="26"/>
  <c r="AI149" i="26"/>
  <c r="AJ149" i="26"/>
  <c r="AK149" i="26"/>
  <c r="C150" i="26"/>
  <c r="A150" i="26" s="1"/>
  <c r="D150" i="26"/>
  <c r="F150" i="26"/>
  <c r="H150" i="26"/>
  <c r="J150" i="26"/>
  <c r="L150" i="26"/>
  <c r="N150" i="26"/>
  <c r="P150" i="26"/>
  <c r="R150" i="26"/>
  <c r="T150" i="26"/>
  <c r="V150" i="26"/>
  <c r="X150" i="26"/>
  <c r="AB150" i="26"/>
  <c r="AC150" i="26"/>
  <c r="AD150" i="26"/>
  <c r="AE150" i="26"/>
  <c r="AF150" i="26"/>
  <c r="AG150" i="26"/>
  <c r="AH150" i="26"/>
  <c r="AI150" i="26"/>
  <c r="AJ150" i="26"/>
  <c r="AK150" i="26"/>
  <c r="C151" i="26"/>
  <c r="AC151" i="26" s="1"/>
  <c r="D151" i="26"/>
  <c r="F151" i="26"/>
  <c r="H151" i="26"/>
  <c r="J151" i="26"/>
  <c r="L151" i="26"/>
  <c r="N151" i="26"/>
  <c r="P151" i="26"/>
  <c r="R151" i="26"/>
  <c r="T151" i="26"/>
  <c r="V151" i="26"/>
  <c r="X151" i="26"/>
  <c r="AB151" i="26"/>
  <c r="AE151" i="26"/>
  <c r="AF151" i="26"/>
  <c r="AG151" i="26"/>
  <c r="AH151" i="26"/>
  <c r="AI151" i="26"/>
  <c r="AJ151" i="26"/>
  <c r="AK151" i="26"/>
  <c r="C152" i="26"/>
  <c r="D152" i="26"/>
  <c r="F152" i="26"/>
  <c r="H152" i="26"/>
  <c r="J152" i="26"/>
  <c r="L152" i="26"/>
  <c r="N152" i="26"/>
  <c r="P152" i="26"/>
  <c r="R152" i="26"/>
  <c r="T152" i="26"/>
  <c r="V152" i="26"/>
  <c r="X152" i="26"/>
  <c r="AB152" i="26"/>
  <c r="AE152" i="26"/>
  <c r="AF152" i="26"/>
  <c r="AG152" i="26"/>
  <c r="AH152" i="26"/>
  <c r="AI152" i="26"/>
  <c r="AJ152" i="26"/>
  <c r="AK152" i="26"/>
  <c r="C153" i="26"/>
  <c r="A153" i="26" s="1"/>
  <c r="D153" i="26"/>
  <c r="F153" i="26"/>
  <c r="H153" i="26"/>
  <c r="J153" i="26"/>
  <c r="L153" i="26"/>
  <c r="N153" i="26"/>
  <c r="P153" i="26"/>
  <c r="R153" i="26"/>
  <c r="T153" i="26"/>
  <c r="V153" i="26"/>
  <c r="X153" i="26"/>
  <c r="AB153" i="26"/>
  <c r="AE153" i="26"/>
  <c r="AF153" i="26"/>
  <c r="AG153" i="26"/>
  <c r="AH153" i="26"/>
  <c r="AI153" i="26"/>
  <c r="AJ153" i="26"/>
  <c r="AK153" i="26"/>
  <c r="C154" i="26"/>
  <c r="D154" i="26"/>
  <c r="F154" i="26"/>
  <c r="H154" i="26"/>
  <c r="J154" i="26"/>
  <c r="L154" i="26"/>
  <c r="N154" i="26"/>
  <c r="P154" i="26"/>
  <c r="R154" i="26"/>
  <c r="T154" i="26"/>
  <c r="V154" i="26"/>
  <c r="X154" i="26"/>
  <c r="AB154" i="26"/>
  <c r="AE154" i="26"/>
  <c r="AF154" i="26"/>
  <c r="AG154" i="26"/>
  <c r="AH154" i="26"/>
  <c r="AI154" i="26"/>
  <c r="AJ154" i="26"/>
  <c r="AK154" i="26"/>
  <c r="C155" i="26"/>
  <c r="A155" i="26" s="1"/>
  <c r="D155" i="26"/>
  <c r="F155" i="26"/>
  <c r="H155" i="26"/>
  <c r="J155" i="26"/>
  <c r="L155" i="26"/>
  <c r="N155" i="26"/>
  <c r="P155" i="26"/>
  <c r="R155" i="26"/>
  <c r="T155" i="26"/>
  <c r="V155" i="26"/>
  <c r="X155" i="26"/>
  <c r="AB155" i="26"/>
  <c r="AE155" i="26"/>
  <c r="AF155" i="26"/>
  <c r="AG155" i="26"/>
  <c r="AH155" i="26"/>
  <c r="AI155" i="26"/>
  <c r="AJ155" i="26"/>
  <c r="AK155" i="26"/>
  <c r="C156" i="26"/>
  <c r="A156" i="26" s="1"/>
  <c r="D156" i="26"/>
  <c r="F156" i="26"/>
  <c r="H156" i="26"/>
  <c r="J156" i="26"/>
  <c r="L156" i="26"/>
  <c r="N156" i="26"/>
  <c r="P156" i="26"/>
  <c r="R156" i="26"/>
  <c r="T156" i="26"/>
  <c r="V156" i="26"/>
  <c r="X156" i="26"/>
  <c r="AB156" i="26"/>
  <c r="AE156" i="26"/>
  <c r="AF156" i="26"/>
  <c r="AG156" i="26"/>
  <c r="AH156" i="26"/>
  <c r="AI156" i="26"/>
  <c r="AJ156" i="26"/>
  <c r="AK156" i="26"/>
  <c r="C157" i="26"/>
  <c r="AD157" i="26" s="1"/>
  <c r="D157" i="26"/>
  <c r="F157" i="26"/>
  <c r="H157" i="26"/>
  <c r="J157" i="26"/>
  <c r="L157" i="26"/>
  <c r="N157" i="26"/>
  <c r="P157" i="26"/>
  <c r="R157" i="26"/>
  <c r="T157" i="26"/>
  <c r="V157" i="26"/>
  <c r="X157" i="26"/>
  <c r="AB157" i="26"/>
  <c r="AE157" i="26"/>
  <c r="AF157" i="26"/>
  <c r="AG157" i="26"/>
  <c r="AH157" i="26"/>
  <c r="AI157" i="26"/>
  <c r="AJ157" i="26"/>
  <c r="AK157" i="26"/>
  <c r="C158" i="26"/>
  <c r="D158" i="26"/>
  <c r="F158" i="26"/>
  <c r="H158" i="26"/>
  <c r="J158" i="26"/>
  <c r="L158" i="26"/>
  <c r="N158" i="26"/>
  <c r="P158" i="26"/>
  <c r="R158" i="26"/>
  <c r="T158" i="26"/>
  <c r="V158" i="26"/>
  <c r="X158" i="26"/>
  <c r="AB158" i="26"/>
  <c r="AE158" i="26"/>
  <c r="AF158" i="26"/>
  <c r="AG158" i="26"/>
  <c r="AH158" i="26"/>
  <c r="AI158" i="26"/>
  <c r="AJ158" i="26"/>
  <c r="AK158" i="26"/>
  <c r="C159" i="26"/>
  <c r="D159" i="26"/>
  <c r="F159" i="26"/>
  <c r="H159" i="26"/>
  <c r="J159" i="26"/>
  <c r="L159" i="26"/>
  <c r="N159" i="26"/>
  <c r="P159" i="26"/>
  <c r="R159" i="26"/>
  <c r="T159" i="26"/>
  <c r="V159" i="26"/>
  <c r="X159" i="26"/>
  <c r="AB159" i="26"/>
  <c r="AE159" i="26"/>
  <c r="AF159" i="26"/>
  <c r="AG159" i="26"/>
  <c r="AH159" i="26"/>
  <c r="AI159" i="26"/>
  <c r="AJ159" i="26"/>
  <c r="AK159" i="26"/>
  <c r="C160" i="26"/>
  <c r="A160" i="26" s="1"/>
  <c r="D160" i="26"/>
  <c r="F160" i="26"/>
  <c r="H160" i="26"/>
  <c r="J160" i="26"/>
  <c r="L160" i="26"/>
  <c r="N160" i="26"/>
  <c r="P160" i="26"/>
  <c r="R160" i="26"/>
  <c r="T160" i="26"/>
  <c r="V160" i="26"/>
  <c r="X160" i="26"/>
  <c r="AB160" i="26"/>
  <c r="AE160" i="26"/>
  <c r="AF160" i="26"/>
  <c r="AG160" i="26"/>
  <c r="AH160" i="26"/>
  <c r="AI160" i="26"/>
  <c r="AJ160" i="26"/>
  <c r="AK160" i="26"/>
  <c r="A161" i="26"/>
  <c r="C161" i="26"/>
  <c r="AD161" i="26" s="1"/>
  <c r="D161" i="26"/>
  <c r="F161" i="26"/>
  <c r="H161" i="26"/>
  <c r="J161" i="26"/>
  <c r="L161" i="26"/>
  <c r="N161" i="26"/>
  <c r="P161" i="26"/>
  <c r="R161" i="26"/>
  <c r="T161" i="26"/>
  <c r="V161" i="26"/>
  <c r="X161" i="26"/>
  <c r="AB161" i="26"/>
  <c r="AE161" i="26"/>
  <c r="AF161" i="26"/>
  <c r="AG161" i="26"/>
  <c r="AH161" i="26"/>
  <c r="AI161" i="26"/>
  <c r="AJ161" i="26"/>
  <c r="AK161" i="26"/>
  <c r="C162" i="26"/>
  <c r="D162" i="26"/>
  <c r="F162" i="26"/>
  <c r="H162" i="26"/>
  <c r="J162" i="26"/>
  <c r="L162" i="26"/>
  <c r="N162" i="26"/>
  <c r="P162" i="26"/>
  <c r="R162" i="26"/>
  <c r="T162" i="26"/>
  <c r="V162" i="26"/>
  <c r="X162" i="26"/>
  <c r="AB162" i="26"/>
  <c r="AE162" i="26"/>
  <c r="AF162" i="26"/>
  <c r="AG162" i="26"/>
  <c r="AH162" i="26"/>
  <c r="AI162" i="26"/>
  <c r="AJ162" i="26"/>
  <c r="AK162" i="26"/>
  <c r="C163" i="26"/>
  <c r="A163" i="26" s="1"/>
  <c r="D163" i="26"/>
  <c r="AC163" i="26" s="1"/>
  <c r="F163" i="26"/>
  <c r="H163" i="26"/>
  <c r="J163" i="26"/>
  <c r="L163" i="26"/>
  <c r="N163" i="26"/>
  <c r="P163" i="26"/>
  <c r="R163" i="26"/>
  <c r="T163" i="26"/>
  <c r="V163" i="26"/>
  <c r="X163" i="26"/>
  <c r="AB163" i="26"/>
  <c r="AD163" i="26"/>
  <c r="AE163" i="26"/>
  <c r="AF163" i="26"/>
  <c r="AG163" i="26"/>
  <c r="AH163" i="26"/>
  <c r="AI163" i="26"/>
  <c r="AJ163" i="26"/>
  <c r="AK163" i="26"/>
  <c r="C164" i="26"/>
  <c r="D164" i="26"/>
  <c r="F164" i="26"/>
  <c r="H164" i="26"/>
  <c r="J164" i="26"/>
  <c r="L164" i="26"/>
  <c r="N164" i="26"/>
  <c r="P164" i="26"/>
  <c r="R164" i="26"/>
  <c r="T164" i="26"/>
  <c r="V164" i="26"/>
  <c r="X164" i="26"/>
  <c r="AB164" i="26"/>
  <c r="AE164" i="26"/>
  <c r="AF164" i="26"/>
  <c r="AG164" i="26"/>
  <c r="AH164" i="26"/>
  <c r="AI164" i="26"/>
  <c r="AJ164" i="26"/>
  <c r="AK164" i="26"/>
  <c r="C165" i="26"/>
  <c r="AD165" i="26" s="1"/>
  <c r="D165" i="26"/>
  <c r="F165" i="26"/>
  <c r="H165" i="26"/>
  <c r="J165" i="26"/>
  <c r="L165" i="26"/>
  <c r="N165" i="26"/>
  <c r="P165" i="26"/>
  <c r="R165" i="26"/>
  <c r="T165" i="26"/>
  <c r="V165" i="26"/>
  <c r="X165" i="26"/>
  <c r="AB165" i="26"/>
  <c r="AE165" i="26"/>
  <c r="AF165" i="26"/>
  <c r="AG165" i="26"/>
  <c r="AH165" i="26"/>
  <c r="AI165" i="26"/>
  <c r="AJ165" i="26"/>
  <c r="AK165" i="26"/>
  <c r="C166" i="26"/>
  <c r="D166" i="26"/>
  <c r="F166" i="26"/>
  <c r="H166" i="26"/>
  <c r="J166" i="26"/>
  <c r="L166" i="26"/>
  <c r="N166" i="26"/>
  <c r="P166" i="26"/>
  <c r="R166" i="26"/>
  <c r="T166" i="26"/>
  <c r="V166" i="26"/>
  <c r="X166" i="26"/>
  <c r="AB166" i="26"/>
  <c r="AE166" i="26"/>
  <c r="AF166" i="26"/>
  <c r="AG166" i="26"/>
  <c r="AH166" i="26"/>
  <c r="AI166" i="26"/>
  <c r="AJ166" i="26"/>
  <c r="AK166" i="26"/>
  <c r="C167" i="26"/>
  <c r="D167" i="26"/>
  <c r="F167" i="26"/>
  <c r="H167" i="26"/>
  <c r="J167" i="26"/>
  <c r="L167" i="26"/>
  <c r="N167" i="26"/>
  <c r="P167" i="26"/>
  <c r="R167" i="26"/>
  <c r="T167" i="26"/>
  <c r="V167" i="26"/>
  <c r="X167" i="26"/>
  <c r="AB167" i="26"/>
  <c r="AE167" i="26"/>
  <c r="AF167" i="26"/>
  <c r="AG167" i="26"/>
  <c r="AH167" i="26"/>
  <c r="AI167" i="26"/>
  <c r="AJ167" i="26"/>
  <c r="AK167" i="26"/>
  <c r="C168" i="26"/>
  <c r="A168" i="26" s="1"/>
  <c r="D168" i="26"/>
  <c r="F168" i="26"/>
  <c r="H168" i="26"/>
  <c r="J168" i="26"/>
  <c r="L168" i="26"/>
  <c r="N168" i="26"/>
  <c r="P168" i="26"/>
  <c r="R168" i="26"/>
  <c r="T168" i="26"/>
  <c r="V168" i="26"/>
  <c r="X168" i="26"/>
  <c r="AB168" i="26"/>
  <c r="AE168" i="26"/>
  <c r="AF168" i="26"/>
  <c r="AG168" i="26"/>
  <c r="AH168" i="26"/>
  <c r="AI168" i="26"/>
  <c r="AJ168" i="26"/>
  <c r="AK168" i="26"/>
  <c r="C169" i="26"/>
  <c r="D169" i="26"/>
  <c r="F169" i="26"/>
  <c r="H169" i="26"/>
  <c r="J169" i="26"/>
  <c r="L169" i="26"/>
  <c r="N169" i="26"/>
  <c r="P169" i="26"/>
  <c r="R169" i="26"/>
  <c r="T169" i="26"/>
  <c r="V169" i="26"/>
  <c r="X169" i="26"/>
  <c r="AB169" i="26"/>
  <c r="AE169" i="26"/>
  <c r="AF169" i="26"/>
  <c r="AG169" i="26"/>
  <c r="AH169" i="26"/>
  <c r="AI169" i="26"/>
  <c r="AJ169" i="26"/>
  <c r="AK169" i="26"/>
  <c r="C170" i="26"/>
  <c r="D170" i="26"/>
  <c r="F170" i="26"/>
  <c r="H170" i="26"/>
  <c r="J170" i="26"/>
  <c r="L170" i="26"/>
  <c r="N170" i="26"/>
  <c r="P170" i="26"/>
  <c r="R170" i="26"/>
  <c r="T170" i="26"/>
  <c r="V170" i="26"/>
  <c r="X170" i="26"/>
  <c r="AB170" i="26"/>
  <c r="AE170" i="26"/>
  <c r="AF170" i="26"/>
  <c r="AG170" i="26"/>
  <c r="AH170" i="26"/>
  <c r="AI170" i="26"/>
  <c r="AJ170" i="26"/>
  <c r="AK170" i="26"/>
  <c r="C171" i="26"/>
  <c r="AD171" i="26" s="1"/>
  <c r="D171" i="26"/>
  <c r="F171" i="26"/>
  <c r="H171" i="26"/>
  <c r="J171" i="26"/>
  <c r="L171" i="26"/>
  <c r="N171" i="26"/>
  <c r="P171" i="26"/>
  <c r="R171" i="26"/>
  <c r="T171" i="26"/>
  <c r="V171" i="26"/>
  <c r="X171" i="26"/>
  <c r="AB171" i="26"/>
  <c r="AE171" i="26"/>
  <c r="AF171" i="26"/>
  <c r="AG171" i="26"/>
  <c r="AH171" i="26"/>
  <c r="AI171" i="26"/>
  <c r="AJ171" i="26"/>
  <c r="AK171" i="26"/>
  <c r="C172" i="26"/>
  <c r="D172" i="26"/>
  <c r="F172" i="26"/>
  <c r="H172" i="26"/>
  <c r="J172" i="26"/>
  <c r="L172" i="26"/>
  <c r="N172" i="26"/>
  <c r="P172" i="26"/>
  <c r="R172" i="26"/>
  <c r="T172" i="26"/>
  <c r="V172" i="26"/>
  <c r="X172" i="26"/>
  <c r="AB172" i="26"/>
  <c r="AE172" i="26"/>
  <c r="AF172" i="26"/>
  <c r="AG172" i="26"/>
  <c r="AH172" i="26"/>
  <c r="AI172" i="26"/>
  <c r="AJ172" i="26"/>
  <c r="AK172" i="26"/>
  <c r="A173" i="26"/>
  <c r="C173" i="26"/>
  <c r="AD173" i="26" s="1"/>
  <c r="D173" i="26"/>
  <c r="F173" i="26"/>
  <c r="H173" i="26"/>
  <c r="J173" i="26"/>
  <c r="L173" i="26"/>
  <c r="N173" i="26"/>
  <c r="P173" i="26"/>
  <c r="R173" i="26"/>
  <c r="T173" i="26"/>
  <c r="V173" i="26"/>
  <c r="X173" i="26"/>
  <c r="AB173" i="26"/>
  <c r="AE173" i="26"/>
  <c r="AF173" i="26"/>
  <c r="AG173" i="26"/>
  <c r="AH173" i="26"/>
  <c r="AI173" i="26"/>
  <c r="AJ173" i="26"/>
  <c r="AK173" i="26"/>
  <c r="C174" i="26"/>
  <c r="D174" i="26"/>
  <c r="F174" i="26"/>
  <c r="H174" i="26"/>
  <c r="J174" i="26"/>
  <c r="L174" i="26"/>
  <c r="N174" i="26"/>
  <c r="P174" i="26"/>
  <c r="R174" i="26"/>
  <c r="T174" i="26"/>
  <c r="V174" i="26"/>
  <c r="X174" i="26"/>
  <c r="AB174" i="26"/>
  <c r="AE174" i="26"/>
  <c r="AF174" i="26"/>
  <c r="AG174" i="26"/>
  <c r="AH174" i="26"/>
  <c r="AI174" i="26"/>
  <c r="AJ174" i="26"/>
  <c r="AK174" i="26"/>
  <c r="C175" i="26"/>
  <c r="D175" i="26"/>
  <c r="F175" i="26"/>
  <c r="H175" i="26"/>
  <c r="J175" i="26"/>
  <c r="L175" i="26"/>
  <c r="N175" i="26"/>
  <c r="P175" i="26"/>
  <c r="R175" i="26"/>
  <c r="T175" i="26"/>
  <c r="V175" i="26"/>
  <c r="X175" i="26"/>
  <c r="AB175" i="26"/>
  <c r="AE175" i="26"/>
  <c r="AF175" i="26"/>
  <c r="AG175" i="26"/>
  <c r="AH175" i="26"/>
  <c r="AI175" i="26"/>
  <c r="AJ175" i="26"/>
  <c r="AK175" i="26"/>
  <c r="C176" i="26"/>
  <c r="A176" i="26" s="1"/>
  <c r="D176" i="26"/>
  <c r="F176" i="26"/>
  <c r="H176" i="26"/>
  <c r="J176" i="26"/>
  <c r="L176" i="26"/>
  <c r="N176" i="26"/>
  <c r="P176" i="26"/>
  <c r="R176" i="26"/>
  <c r="T176" i="26"/>
  <c r="V176" i="26"/>
  <c r="X176" i="26"/>
  <c r="AB176" i="26"/>
  <c r="AD176" i="26"/>
  <c r="AE176" i="26"/>
  <c r="AF176" i="26"/>
  <c r="AG176" i="26"/>
  <c r="AH176" i="26"/>
  <c r="AI176" i="26"/>
  <c r="AJ176" i="26"/>
  <c r="AK176" i="26"/>
  <c r="C177" i="26"/>
  <c r="D177" i="26"/>
  <c r="F177" i="26"/>
  <c r="H177" i="26"/>
  <c r="J177" i="26"/>
  <c r="L177" i="26"/>
  <c r="N177" i="26"/>
  <c r="P177" i="26"/>
  <c r="R177" i="26"/>
  <c r="T177" i="26"/>
  <c r="V177" i="26"/>
  <c r="X177" i="26"/>
  <c r="AB177" i="26"/>
  <c r="AE177" i="26"/>
  <c r="AF177" i="26"/>
  <c r="AG177" i="26"/>
  <c r="AH177" i="26"/>
  <c r="AI177" i="26"/>
  <c r="AJ177" i="26"/>
  <c r="AK177" i="26"/>
  <c r="C178" i="26"/>
  <c r="D178" i="26"/>
  <c r="F178" i="26"/>
  <c r="H178" i="26"/>
  <c r="J178" i="26"/>
  <c r="L178" i="26"/>
  <c r="N178" i="26"/>
  <c r="P178" i="26"/>
  <c r="R178" i="26"/>
  <c r="T178" i="26"/>
  <c r="V178" i="26"/>
  <c r="X178" i="26"/>
  <c r="AB178" i="26"/>
  <c r="AE178" i="26"/>
  <c r="AF178" i="26"/>
  <c r="AG178" i="26"/>
  <c r="AH178" i="26"/>
  <c r="AI178" i="26"/>
  <c r="AJ178" i="26"/>
  <c r="AK178" i="26"/>
  <c r="C179" i="26"/>
  <c r="AC179" i="26" s="1"/>
  <c r="D179" i="26"/>
  <c r="F179" i="26"/>
  <c r="H179" i="26"/>
  <c r="J179" i="26"/>
  <c r="L179" i="26"/>
  <c r="N179" i="26"/>
  <c r="P179" i="26"/>
  <c r="R179" i="26"/>
  <c r="T179" i="26"/>
  <c r="V179" i="26"/>
  <c r="X179" i="26"/>
  <c r="AB179" i="26"/>
  <c r="AE179" i="26"/>
  <c r="AF179" i="26"/>
  <c r="AG179" i="26"/>
  <c r="AH179" i="26"/>
  <c r="AI179" i="26"/>
  <c r="AJ179" i="26"/>
  <c r="AK179" i="26"/>
  <c r="C180" i="26"/>
  <c r="D180" i="26"/>
  <c r="F180" i="26"/>
  <c r="H180" i="26"/>
  <c r="J180" i="26"/>
  <c r="L180" i="26"/>
  <c r="N180" i="26"/>
  <c r="P180" i="26"/>
  <c r="R180" i="26"/>
  <c r="T180" i="26"/>
  <c r="V180" i="26"/>
  <c r="X180" i="26"/>
  <c r="AB180" i="26"/>
  <c r="AE180" i="26"/>
  <c r="AF180" i="26"/>
  <c r="AG180" i="26"/>
  <c r="AH180" i="26"/>
  <c r="AI180" i="26"/>
  <c r="AJ180" i="26"/>
  <c r="AK180" i="26"/>
  <c r="C181" i="26"/>
  <c r="AD181" i="26" s="1"/>
  <c r="D181" i="26"/>
  <c r="F181" i="26"/>
  <c r="H181" i="26"/>
  <c r="J181" i="26"/>
  <c r="L181" i="26"/>
  <c r="N181" i="26"/>
  <c r="P181" i="26"/>
  <c r="R181" i="26"/>
  <c r="T181" i="26"/>
  <c r="V181" i="26"/>
  <c r="X181" i="26"/>
  <c r="AB181" i="26"/>
  <c r="AE181" i="26"/>
  <c r="AF181" i="26"/>
  <c r="AG181" i="26"/>
  <c r="AH181" i="26"/>
  <c r="AI181" i="26"/>
  <c r="AJ181" i="26"/>
  <c r="AK181" i="26"/>
  <c r="C182" i="26"/>
  <c r="D182" i="26"/>
  <c r="F182" i="26"/>
  <c r="H182" i="26"/>
  <c r="J182" i="26"/>
  <c r="L182" i="26"/>
  <c r="N182" i="26"/>
  <c r="P182" i="26"/>
  <c r="R182" i="26"/>
  <c r="T182" i="26"/>
  <c r="V182" i="26"/>
  <c r="X182" i="26"/>
  <c r="AB182" i="26"/>
  <c r="AE182" i="26"/>
  <c r="AF182" i="26"/>
  <c r="AG182" i="26"/>
  <c r="AH182" i="26"/>
  <c r="AI182" i="26"/>
  <c r="AJ182" i="26"/>
  <c r="AK182" i="26"/>
  <c r="C183" i="26"/>
  <c r="D183" i="26"/>
  <c r="F183" i="26"/>
  <c r="H183" i="26"/>
  <c r="J183" i="26"/>
  <c r="L183" i="26"/>
  <c r="N183" i="26"/>
  <c r="P183" i="26"/>
  <c r="R183" i="26"/>
  <c r="T183" i="26"/>
  <c r="V183" i="26"/>
  <c r="X183" i="26"/>
  <c r="AB183" i="26"/>
  <c r="AE183" i="26"/>
  <c r="AF183" i="26"/>
  <c r="AG183" i="26"/>
  <c r="AH183" i="26"/>
  <c r="AI183" i="26"/>
  <c r="AJ183" i="26"/>
  <c r="AK183" i="26"/>
  <c r="C184" i="26"/>
  <c r="A184" i="26" s="1"/>
  <c r="D184" i="26"/>
  <c r="F184" i="26"/>
  <c r="H184" i="26"/>
  <c r="J184" i="26"/>
  <c r="L184" i="26"/>
  <c r="N184" i="26"/>
  <c r="P184" i="26"/>
  <c r="R184" i="26"/>
  <c r="T184" i="26"/>
  <c r="V184" i="26"/>
  <c r="X184" i="26"/>
  <c r="AB184" i="26"/>
  <c r="AE184" i="26"/>
  <c r="AF184" i="26"/>
  <c r="AG184" i="26"/>
  <c r="AH184" i="26"/>
  <c r="AI184" i="26"/>
  <c r="AJ184" i="26"/>
  <c r="AK184" i="26"/>
  <c r="C185" i="26"/>
  <c r="D185" i="26"/>
  <c r="F185" i="26"/>
  <c r="H185" i="26"/>
  <c r="J185" i="26"/>
  <c r="L185" i="26"/>
  <c r="N185" i="26"/>
  <c r="P185" i="26"/>
  <c r="R185" i="26"/>
  <c r="T185" i="26"/>
  <c r="V185" i="26"/>
  <c r="X185" i="26"/>
  <c r="AB185" i="26"/>
  <c r="AE185" i="26"/>
  <c r="AF185" i="26"/>
  <c r="AG185" i="26"/>
  <c r="AH185" i="26"/>
  <c r="AI185" i="26"/>
  <c r="AJ185" i="26"/>
  <c r="AK185" i="26"/>
  <c r="C186" i="26"/>
  <c r="D186" i="26"/>
  <c r="F186" i="26"/>
  <c r="H186" i="26"/>
  <c r="J186" i="26"/>
  <c r="L186" i="26"/>
  <c r="N186" i="26"/>
  <c r="P186" i="26"/>
  <c r="R186" i="26"/>
  <c r="T186" i="26"/>
  <c r="V186" i="26"/>
  <c r="X186" i="26"/>
  <c r="AB186" i="26"/>
  <c r="AE186" i="26"/>
  <c r="AF186" i="26"/>
  <c r="AG186" i="26"/>
  <c r="AH186" i="26"/>
  <c r="AI186" i="26"/>
  <c r="AJ186" i="26"/>
  <c r="AK186" i="26"/>
  <c r="C187" i="26"/>
  <c r="A187" i="26" s="1"/>
  <c r="D187" i="26"/>
  <c r="F187" i="26"/>
  <c r="H187" i="26"/>
  <c r="J187" i="26"/>
  <c r="L187" i="26"/>
  <c r="N187" i="26"/>
  <c r="P187" i="26"/>
  <c r="R187" i="26"/>
  <c r="T187" i="26"/>
  <c r="V187" i="26"/>
  <c r="X187" i="26"/>
  <c r="AB187" i="26"/>
  <c r="AE187" i="26"/>
  <c r="AF187" i="26"/>
  <c r="AG187" i="26"/>
  <c r="AH187" i="26"/>
  <c r="AI187" i="26"/>
  <c r="AJ187" i="26"/>
  <c r="AK187" i="26"/>
  <c r="C188" i="26"/>
  <c r="A188" i="26" s="1"/>
  <c r="D188" i="26"/>
  <c r="F188" i="26"/>
  <c r="H188" i="26"/>
  <c r="J188" i="26"/>
  <c r="L188" i="26"/>
  <c r="N188" i="26"/>
  <c r="P188" i="26"/>
  <c r="R188" i="26"/>
  <c r="T188" i="26"/>
  <c r="V188" i="26"/>
  <c r="X188" i="26"/>
  <c r="AB188" i="26"/>
  <c r="AE188" i="26"/>
  <c r="AF188" i="26"/>
  <c r="AG188" i="26"/>
  <c r="AH188" i="26"/>
  <c r="AI188" i="26"/>
  <c r="AJ188" i="26"/>
  <c r="AK188" i="26"/>
  <c r="C189" i="26"/>
  <c r="AD189" i="26" s="1"/>
  <c r="D189" i="26"/>
  <c r="F189" i="26"/>
  <c r="H189" i="26"/>
  <c r="J189" i="26"/>
  <c r="L189" i="26"/>
  <c r="N189" i="26"/>
  <c r="P189" i="26"/>
  <c r="R189" i="26"/>
  <c r="T189" i="26"/>
  <c r="V189" i="26"/>
  <c r="X189" i="26"/>
  <c r="AB189" i="26"/>
  <c r="AE189" i="26"/>
  <c r="AF189" i="26"/>
  <c r="AG189" i="26"/>
  <c r="AH189" i="26"/>
  <c r="AI189" i="26"/>
  <c r="AJ189" i="26"/>
  <c r="AK189" i="26"/>
  <c r="C190" i="26"/>
  <c r="D190" i="26"/>
  <c r="F190" i="26"/>
  <c r="H190" i="26"/>
  <c r="J190" i="26"/>
  <c r="L190" i="26"/>
  <c r="N190" i="26"/>
  <c r="P190" i="26"/>
  <c r="R190" i="26"/>
  <c r="T190" i="26"/>
  <c r="V190" i="26"/>
  <c r="X190" i="26"/>
  <c r="AB190" i="26"/>
  <c r="AE190" i="26"/>
  <c r="AF190" i="26"/>
  <c r="AG190" i="26"/>
  <c r="AH190" i="26"/>
  <c r="AI190" i="26"/>
  <c r="AJ190" i="26"/>
  <c r="AK190" i="26"/>
  <c r="C191" i="26"/>
  <c r="A191" i="26" s="1"/>
  <c r="D191" i="26"/>
  <c r="F191" i="26"/>
  <c r="H191" i="26"/>
  <c r="J191" i="26"/>
  <c r="L191" i="26"/>
  <c r="N191" i="26"/>
  <c r="P191" i="26"/>
  <c r="R191" i="26"/>
  <c r="T191" i="26"/>
  <c r="V191" i="26"/>
  <c r="X191" i="26"/>
  <c r="AB191" i="26"/>
  <c r="AC191" i="26"/>
  <c r="AD191" i="26"/>
  <c r="AE191" i="26"/>
  <c r="AF191" i="26"/>
  <c r="AG191" i="26"/>
  <c r="AH191" i="26"/>
  <c r="AI191" i="26"/>
  <c r="AJ191" i="26"/>
  <c r="AK191" i="26"/>
  <c r="C192" i="26"/>
  <c r="A192" i="26" s="1"/>
  <c r="D192" i="26"/>
  <c r="F192" i="26"/>
  <c r="H192" i="26"/>
  <c r="J192" i="26"/>
  <c r="L192" i="26"/>
  <c r="N192" i="26"/>
  <c r="P192" i="26"/>
  <c r="R192" i="26"/>
  <c r="T192" i="26"/>
  <c r="V192" i="26"/>
  <c r="X192" i="26"/>
  <c r="AB192" i="26"/>
  <c r="AE192" i="26"/>
  <c r="AF192" i="26"/>
  <c r="AG192" i="26"/>
  <c r="AH192" i="26"/>
  <c r="AI192" i="26"/>
  <c r="AJ192" i="26"/>
  <c r="AK192" i="26"/>
  <c r="C193" i="26"/>
  <c r="AD193" i="26" s="1"/>
  <c r="D193" i="26"/>
  <c r="F193" i="26"/>
  <c r="H193" i="26"/>
  <c r="J193" i="26"/>
  <c r="L193" i="26"/>
  <c r="N193" i="26"/>
  <c r="P193" i="26"/>
  <c r="R193" i="26"/>
  <c r="T193" i="26"/>
  <c r="V193" i="26"/>
  <c r="X193" i="26"/>
  <c r="AB193" i="26"/>
  <c r="AE193" i="26"/>
  <c r="AF193" i="26"/>
  <c r="AG193" i="26"/>
  <c r="AH193" i="26"/>
  <c r="AI193" i="26"/>
  <c r="AJ193" i="26"/>
  <c r="AK193" i="26"/>
  <c r="C194" i="26"/>
  <c r="D194" i="26"/>
  <c r="F194" i="26"/>
  <c r="H194" i="26"/>
  <c r="J194" i="26"/>
  <c r="L194" i="26"/>
  <c r="N194" i="26"/>
  <c r="P194" i="26"/>
  <c r="R194" i="26"/>
  <c r="T194" i="26"/>
  <c r="V194" i="26"/>
  <c r="X194" i="26"/>
  <c r="AB194" i="26"/>
  <c r="AE194" i="26"/>
  <c r="AF194" i="26"/>
  <c r="AG194" i="26"/>
  <c r="AH194" i="26"/>
  <c r="AI194" i="26"/>
  <c r="AJ194" i="26"/>
  <c r="AK194" i="26"/>
  <c r="A195" i="26"/>
  <c r="C195" i="26"/>
  <c r="AD195" i="26" s="1"/>
  <c r="D195" i="26"/>
  <c r="F195" i="26"/>
  <c r="H195" i="26"/>
  <c r="J195" i="26"/>
  <c r="L195" i="26"/>
  <c r="N195" i="26"/>
  <c r="P195" i="26"/>
  <c r="R195" i="26"/>
  <c r="T195" i="26"/>
  <c r="V195" i="26"/>
  <c r="X195" i="26"/>
  <c r="AB195" i="26"/>
  <c r="AE195" i="26"/>
  <c r="AF195" i="26"/>
  <c r="AG195" i="26"/>
  <c r="AH195" i="26"/>
  <c r="AI195" i="26"/>
  <c r="AJ195" i="26"/>
  <c r="AK195" i="26"/>
  <c r="C196" i="26"/>
  <c r="A196" i="26" s="1"/>
  <c r="D196" i="26"/>
  <c r="F196" i="26"/>
  <c r="H196" i="26"/>
  <c r="J196" i="26"/>
  <c r="L196" i="26"/>
  <c r="N196" i="26"/>
  <c r="P196" i="26"/>
  <c r="R196" i="26"/>
  <c r="T196" i="26"/>
  <c r="V196" i="26"/>
  <c r="X196" i="26"/>
  <c r="AB196" i="26"/>
  <c r="AD196" i="26"/>
  <c r="AE196" i="26"/>
  <c r="AF196" i="26"/>
  <c r="AG196" i="26"/>
  <c r="AH196" i="26"/>
  <c r="AI196" i="26"/>
  <c r="AJ196" i="26"/>
  <c r="AK196" i="26"/>
  <c r="C197" i="26"/>
  <c r="D197" i="26"/>
  <c r="F197" i="26"/>
  <c r="H197" i="26"/>
  <c r="J197" i="26"/>
  <c r="L197" i="26"/>
  <c r="N197" i="26"/>
  <c r="P197" i="26"/>
  <c r="R197" i="26"/>
  <c r="T197" i="26"/>
  <c r="V197" i="26"/>
  <c r="X197" i="26"/>
  <c r="AB197" i="26"/>
  <c r="AE197" i="26"/>
  <c r="AF197" i="26"/>
  <c r="AG197" i="26"/>
  <c r="AH197" i="26"/>
  <c r="AI197" i="26"/>
  <c r="AJ197" i="26"/>
  <c r="AK197" i="26"/>
  <c r="C198" i="26"/>
  <c r="D198" i="26"/>
  <c r="F198" i="26"/>
  <c r="H198" i="26"/>
  <c r="J198" i="26"/>
  <c r="L198" i="26"/>
  <c r="N198" i="26"/>
  <c r="P198" i="26"/>
  <c r="R198" i="26"/>
  <c r="T198" i="26"/>
  <c r="V198" i="26"/>
  <c r="X198" i="26"/>
  <c r="AB198" i="26"/>
  <c r="AE198" i="26"/>
  <c r="AF198" i="26"/>
  <c r="AG198" i="26"/>
  <c r="AH198" i="26"/>
  <c r="AI198" i="26"/>
  <c r="AJ198" i="26"/>
  <c r="AK198" i="26"/>
  <c r="C199" i="26"/>
  <c r="D199" i="26"/>
  <c r="F199" i="26"/>
  <c r="H199" i="26"/>
  <c r="J199" i="26"/>
  <c r="L199" i="26"/>
  <c r="N199" i="26"/>
  <c r="P199" i="26"/>
  <c r="R199" i="26"/>
  <c r="T199" i="26"/>
  <c r="V199" i="26"/>
  <c r="X199" i="26"/>
  <c r="AB199" i="26"/>
  <c r="AE199" i="26"/>
  <c r="AF199" i="26"/>
  <c r="AG199" i="26"/>
  <c r="AH199" i="26"/>
  <c r="AI199" i="26"/>
  <c r="AJ199" i="26"/>
  <c r="AK199" i="26"/>
  <c r="C200" i="26"/>
  <c r="D200" i="26"/>
  <c r="F200" i="26"/>
  <c r="H200" i="26"/>
  <c r="J200" i="26"/>
  <c r="L200" i="26"/>
  <c r="N200" i="26"/>
  <c r="P200" i="26"/>
  <c r="R200" i="26"/>
  <c r="T200" i="26"/>
  <c r="V200" i="26"/>
  <c r="X200" i="26"/>
  <c r="AB200" i="26"/>
  <c r="AE200" i="26"/>
  <c r="AF200" i="26"/>
  <c r="AG200" i="26"/>
  <c r="AH200" i="26"/>
  <c r="AI200" i="26"/>
  <c r="AJ200" i="26"/>
  <c r="AK200" i="26"/>
  <c r="C201" i="26"/>
  <c r="AD201" i="26" s="1"/>
  <c r="D201" i="26"/>
  <c r="AC201" i="26" s="1"/>
  <c r="F201" i="26"/>
  <c r="H201" i="26"/>
  <c r="J201" i="26"/>
  <c r="L201" i="26"/>
  <c r="N201" i="26"/>
  <c r="P201" i="26"/>
  <c r="R201" i="26"/>
  <c r="T201" i="26"/>
  <c r="V201" i="26"/>
  <c r="X201" i="26"/>
  <c r="AB201" i="26"/>
  <c r="AE201" i="26"/>
  <c r="AF201" i="26"/>
  <c r="AG201" i="26"/>
  <c r="AH201" i="26"/>
  <c r="AI201" i="26"/>
  <c r="AJ201" i="26"/>
  <c r="AK201" i="26"/>
  <c r="C202" i="26"/>
  <c r="D202" i="26"/>
  <c r="F202" i="26"/>
  <c r="H202" i="26"/>
  <c r="J202" i="26"/>
  <c r="L202" i="26"/>
  <c r="N202" i="26"/>
  <c r="P202" i="26"/>
  <c r="R202" i="26"/>
  <c r="T202" i="26"/>
  <c r="V202" i="26"/>
  <c r="X202" i="26"/>
  <c r="AB202" i="26"/>
  <c r="AE202" i="26"/>
  <c r="AF202" i="26"/>
  <c r="AG202" i="26"/>
  <c r="AH202" i="26"/>
  <c r="AI202" i="26"/>
  <c r="AJ202" i="26"/>
  <c r="AK202" i="26"/>
  <c r="C203" i="26"/>
  <c r="D203" i="26"/>
  <c r="F203" i="26"/>
  <c r="H203" i="26"/>
  <c r="J203" i="26"/>
  <c r="L203" i="26"/>
  <c r="N203" i="26"/>
  <c r="P203" i="26"/>
  <c r="R203" i="26"/>
  <c r="T203" i="26"/>
  <c r="V203" i="26"/>
  <c r="X203" i="26"/>
  <c r="AB203" i="26"/>
  <c r="AE203" i="26"/>
  <c r="AF203" i="26"/>
  <c r="AG203" i="26"/>
  <c r="AH203" i="26"/>
  <c r="AI203" i="26"/>
  <c r="AJ203" i="26"/>
  <c r="AK203" i="26"/>
  <c r="C204" i="26"/>
  <c r="A204" i="26" s="1"/>
  <c r="D204" i="26"/>
  <c r="F204" i="26"/>
  <c r="H204" i="26"/>
  <c r="J204" i="26"/>
  <c r="L204" i="26"/>
  <c r="N204" i="26"/>
  <c r="P204" i="26"/>
  <c r="R204" i="26"/>
  <c r="T204" i="26"/>
  <c r="V204" i="26"/>
  <c r="X204" i="26"/>
  <c r="AB204" i="26"/>
  <c r="AE204" i="26"/>
  <c r="AF204" i="26"/>
  <c r="AG204" i="26"/>
  <c r="AH204" i="26"/>
  <c r="AI204" i="26"/>
  <c r="AJ204" i="26"/>
  <c r="AK204" i="26"/>
  <c r="C205" i="26"/>
  <c r="D205" i="26"/>
  <c r="F205" i="26"/>
  <c r="H205" i="26"/>
  <c r="J205" i="26"/>
  <c r="L205" i="26"/>
  <c r="N205" i="26"/>
  <c r="P205" i="26"/>
  <c r="R205" i="26"/>
  <c r="T205" i="26"/>
  <c r="V205" i="26"/>
  <c r="X205" i="26"/>
  <c r="AB205" i="26"/>
  <c r="AE205" i="26"/>
  <c r="AF205" i="26"/>
  <c r="AG205" i="26"/>
  <c r="AH205" i="26"/>
  <c r="AI205" i="26"/>
  <c r="AJ205" i="26"/>
  <c r="AK205" i="26"/>
  <c r="C206" i="26"/>
  <c r="D206" i="26"/>
  <c r="F206" i="26"/>
  <c r="H206" i="26"/>
  <c r="J206" i="26"/>
  <c r="L206" i="26"/>
  <c r="N206" i="26"/>
  <c r="P206" i="26"/>
  <c r="R206" i="26"/>
  <c r="T206" i="26"/>
  <c r="V206" i="26"/>
  <c r="X206" i="26"/>
  <c r="AB206" i="26"/>
  <c r="AE206" i="26"/>
  <c r="AF206" i="26"/>
  <c r="AG206" i="26"/>
  <c r="AH206" i="26"/>
  <c r="AI206" i="26"/>
  <c r="AJ206" i="26"/>
  <c r="AK206" i="26"/>
  <c r="C207" i="26"/>
  <c r="AC207" i="26" s="1"/>
  <c r="D207" i="26"/>
  <c r="F207" i="26"/>
  <c r="H207" i="26"/>
  <c r="J207" i="26"/>
  <c r="L207" i="26"/>
  <c r="N207" i="26"/>
  <c r="P207" i="26"/>
  <c r="R207" i="26"/>
  <c r="T207" i="26"/>
  <c r="V207" i="26"/>
  <c r="X207" i="26"/>
  <c r="AB207" i="26"/>
  <c r="AE207" i="26"/>
  <c r="AF207" i="26"/>
  <c r="AG207" i="26"/>
  <c r="AH207" i="26"/>
  <c r="AI207" i="26"/>
  <c r="AJ207" i="26"/>
  <c r="AK207" i="26"/>
  <c r="C208" i="26"/>
  <c r="D208" i="26"/>
  <c r="F208" i="26"/>
  <c r="H208" i="26"/>
  <c r="J208" i="26"/>
  <c r="L208" i="26"/>
  <c r="N208" i="26"/>
  <c r="P208" i="26"/>
  <c r="R208" i="26"/>
  <c r="T208" i="26"/>
  <c r="V208" i="26"/>
  <c r="X208" i="26"/>
  <c r="AB208" i="26"/>
  <c r="AE208" i="26"/>
  <c r="AF208" i="26"/>
  <c r="AG208" i="26"/>
  <c r="AH208" i="26"/>
  <c r="AI208" i="26"/>
  <c r="AJ208" i="26"/>
  <c r="AK208" i="26"/>
  <c r="A209" i="26"/>
  <c r="C209" i="26"/>
  <c r="AD209" i="26" s="1"/>
  <c r="D209" i="26"/>
  <c r="F209" i="26"/>
  <c r="H209" i="26"/>
  <c r="J209" i="26"/>
  <c r="L209" i="26"/>
  <c r="N209" i="26"/>
  <c r="P209" i="26"/>
  <c r="R209" i="26"/>
  <c r="T209" i="26"/>
  <c r="V209" i="26"/>
  <c r="X209" i="26"/>
  <c r="AB209" i="26"/>
  <c r="AE209" i="26"/>
  <c r="AF209" i="26"/>
  <c r="AG209" i="26"/>
  <c r="AH209" i="26"/>
  <c r="AI209" i="26"/>
  <c r="AJ209" i="26"/>
  <c r="AK209" i="26"/>
  <c r="C210" i="26"/>
  <c r="AD210" i="26" s="1"/>
  <c r="D210" i="26"/>
  <c r="F210" i="26"/>
  <c r="H210" i="26"/>
  <c r="J210" i="26"/>
  <c r="L210" i="26"/>
  <c r="N210" i="26"/>
  <c r="P210" i="26"/>
  <c r="R210" i="26"/>
  <c r="T210" i="26"/>
  <c r="V210" i="26"/>
  <c r="X210" i="26"/>
  <c r="AB210" i="26"/>
  <c r="AE210" i="26"/>
  <c r="AF210" i="26"/>
  <c r="AG210" i="26"/>
  <c r="AH210" i="26"/>
  <c r="AI210" i="26"/>
  <c r="AJ210" i="26"/>
  <c r="AK210" i="26"/>
  <c r="C211" i="26"/>
  <c r="D211" i="26"/>
  <c r="F211" i="26"/>
  <c r="H211" i="26"/>
  <c r="J211" i="26"/>
  <c r="L211" i="26"/>
  <c r="N211" i="26"/>
  <c r="P211" i="26"/>
  <c r="R211" i="26"/>
  <c r="T211" i="26"/>
  <c r="V211" i="26"/>
  <c r="X211" i="26"/>
  <c r="AB211" i="26"/>
  <c r="AE211" i="26"/>
  <c r="AF211" i="26"/>
  <c r="AG211" i="26"/>
  <c r="AH211" i="26"/>
  <c r="AI211" i="26"/>
  <c r="AJ211" i="26"/>
  <c r="AK211" i="26"/>
  <c r="C212" i="26"/>
  <c r="AD212" i="26" s="1"/>
  <c r="D212" i="26"/>
  <c r="F212" i="26"/>
  <c r="H212" i="26"/>
  <c r="J212" i="26"/>
  <c r="L212" i="26"/>
  <c r="N212" i="26"/>
  <c r="P212" i="26"/>
  <c r="R212" i="26"/>
  <c r="T212" i="26"/>
  <c r="V212" i="26"/>
  <c r="X212" i="26"/>
  <c r="AB212" i="26"/>
  <c r="AE212" i="26"/>
  <c r="AF212" i="26"/>
  <c r="AG212" i="26"/>
  <c r="AH212" i="26"/>
  <c r="AI212" i="26"/>
  <c r="AJ212" i="26"/>
  <c r="AK212" i="26"/>
  <c r="C213" i="26"/>
  <c r="AD213" i="26" s="1"/>
  <c r="D213" i="26"/>
  <c r="AC213" i="26" s="1"/>
  <c r="F213" i="26"/>
  <c r="H213" i="26"/>
  <c r="J213" i="26"/>
  <c r="L213" i="26"/>
  <c r="N213" i="26"/>
  <c r="P213" i="26"/>
  <c r="R213" i="26"/>
  <c r="T213" i="26"/>
  <c r="V213" i="26"/>
  <c r="X213" i="26"/>
  <c r="AB213" i="26"/>
  <c r="AE213" i="26"/>
  <c r="AF213" i="26"/>
  <c r="AG213" i="26"/>
  <c r="AH213" i="26"/>
  <c r="AI213" i="26"/>
  <c r="AJ213" i="26"/>
  <c r="AK213" i="26"/>
  <c r="C214" i="26"/>
  <c r="D214" i="26"/>
  <c r="F214" i="26"/>
  <c r="H214" i="26"/>
  <c r="J214" i="26"/>
  <c r="L214" i="26"/>
  <c r="N214" i="26"/>
  <c r="P214" i="26"/>
  <c r="R214" i="26"/>
  <c r="T214" i="26"/>
  <c r="V214" i="26"/>
  <c r="X214" i="26"/>
  <c r="AB214" i="26"/>
  <c r="AE214" i="26"/>
  <c r="AF214" i="26"/>
  <c r="AG214" i="26"/>
  <c r="AH214" i="26"/>
  <c r="AI214" i="26"/>
  <c r="AJ214" i="26"/>
  <c r="AK214" i="26"/>
  <c r="C215" i="26"/>
  <c r="AC215" i="26" s="1"/>
  <c r="D215" i="26"/>
  <c r="F215" i="26"/>
  <c r="H215" i="26"/>
  <c r="J215" i="26"/>
  <c r="L215" i="26"/>
  <c r="N215" i="26"/>
  <c r="P215" i="26"/>
  <c r="R215" i="26"/>
  <c r="T215" i="26"/>
  <c r="V215" i="26"/>
  <c r="X215" i="26"/>
  <c r="AB215" i="26"/>
  <c r="AE215" i="26"/>
  <c r="AF215" i="26"/>
  <c r="AG215" i="26"/>
  <c r="AH215" i="26"/>
  <c r="AI215" i="26"/>
  <c r="AJ215" i="26"/>
  <c r="AK215" i="26"/>
  <c r="C216" i="26"/>
  <c r="D216" i="26"/>
  <c r="F216" i="26"/>
  <c r="H216" i="26"/>
  <c r="J216" i="26"/>
  <c r="L216" i="26"/>
  <c r="N216" i="26"/>
  <c r="P216" i="26"/>
  <c r="R216" i="26"/>
  <c r="T216" i="26"/>
  <c r="V216" i="26"/>
  <c r="X216" i="26"/>
  <c r="AB216" i="26"/>
  <c r="AE216" i="26"/>
  <c r="AF216" i="26"/>
  <c r="AG216" i="26"/>
  <c r="AH216" i="26"/>
  <c r="AI216" i="26"/>
  <c r="AJ216" i="26"/>
  <c r="AK216" i="26"/>
  <c r="C217" i="26"/>
  <c r="D217" i="26"/>
  <c r="F217" i="26"/>
  <c r="H217" i="26"/>
  <c r="J217" i="26"/>
  <c r="L217" i="26"/>
  <c r="N217" i="26"/>
  <c r="P217" i="26"/>
  <c r="R217" i="26"/>
  <c r="T217" i="26"/>
  <c r="V217" i="26"/>
  <c r="X217" i="26"/>
  <c r="AB217" i="26"/>
  <c r="AE217" i="26"/>
  <c r="AF217" i="26"/>
  <c r="AG217" i="26"/>
  <c r="AH217" i="26"/>
  <c r="AI217" i="26"/>
  <c r="AJ217" i="26"/>
  <c r="AK217" i="26"/>
  <c r="C218" i="26"/>
  <c r="A218" i="26" s="1"/>
  <c r="D218" i="26"/>
  <c r="F218" i="26"/>
  <c r="H218" i="26"/>
  <c r="J218" i="26"/>
  <c r="L218" i="26"/>
  <c r="N218" i="26"/>
  <c r="P218" i="26"/>
  <c r="R218" i="26"/>
  <c r="T218" i="26"/>
  <c r="V218" i="26"/>
  <c r="X218" i="26"/>
  <c r="AB218" i="26"/>
  <c r="AE218" i="26"/>
  <c r="AF218" i="26"/>
  <c r="AG218" i="26"/>
  <c r="AH218" i="26"/>
  <c r="AI218" i="26"/>
  <c r="AJ218" i="26"/>
  <c r="AK218" i="26"/>
  <c r="A219" i="26"/>
  <c r="C219" i="26"/>
  <c r="AC219" i="26" s="1"/>
  <c r="D219" i="26"/>
  <c r="F219" i="26"/>
  <c r="H219" i="26"/>
  <c r="J219" i="26"/>
  <c r="L219" i="26"/>
  <c r="N219" i="26"/>
  <c r="P219" i="26"/>
  <c r="R219" i="26"/>
  <c r="T219" i="26"/>
  <c r="V219" i="26"/>
  <c r="X219" i="26"/>
  <c r="AB219" i="26"/>
  <c r="AD219" i="26"/>
  <c r="AE219" i="26"/>
  <c r="AF219" i="26"/>
  <c r="AG219" i="26"/>
  <c r="AH219" i="26"/>
  <c r="AI219" i="26"/>
  <c r="AJ219" i="26"/>
  <c r="AK219" i="26"/>
  <c r="C220" i="26"/>
  <c r="D220" i="26"/>
  <c r="F220" i="26"/>
  <c r="H220" i="26"/>
  <c r="J220" i="26"/>
  <c r="L220" i="26"/>
  <c r="N220" i="26"/>
  <c r="P220" i="26"/>
  <c r="R220" i="26"/>
  <c r="T220" i="26"/>
  <c r="V220" i="26"/>
  <c r="X220" i="26"/>
  <c r="AB220" i="26"/>
  <c r="AE220" i="26"/>
  <c r="AF220" i="26"/>
  <c r="AG220" i="26"/>
  <c r="AH220" i="26"/>
  <c r="AI220" i="26"/>
  <c r="AJ220" i="26"/>
  <c r="AK220" i="26"/>
  <c r="C221" i="26"/>
  <c r="AD221" i="26" s="1"/>
  <c r="D221" i="26"/>
  <c r="F221" i="26"/>
  <c r="H221" i="26"/>
  <c r="J221" i="26"/>
  <c r="L221" i="26"/>
  <c r="N221" i="26"/>
  <c r="P221" i="26"/>
  <c r="R221" i="26"/>
  <c r="T221" i="26"/>
  <c r="V221" i="26"/>
  <c r="X221" i="26"/>
  <c r="AB221" i="26"/>
  <c r="AE221" i="26"/>
  <c r="AF221" i="26"/>
  <c r="AG221" i="26"/>
  <c r="AH221" i="26"/>
  <c r="AI221" i="26"/>
  <c r="AJ221" i="26"/>
  <c r="AK221" i="26"/>
  <c r="C222" i="26"/>
  <c r="A222" i="26" s="1"/>
  <c r="D222" i="26"/>
  <c r="F222" i="26"/>
  <c r="H222" i="26"/>
  <c r="J222" i="26"/>
  <c r="L222" i="26"/>
  <c r="N222" i="26"/>
  <c r="P222" i="26"/>
  <c r="R222" i="26"/>
  <c r="T222" i="26"/>
  <c r="V222" i="26"/>
  <c r="X222" i="26"/>
  <c r="AB222" i="26"/>
  <c r="AE222" i="26"/>
  <c r="AF222" i="26"/>
  <c r="AG222" i="26"/>
  <c r="AH222" i="26"/>
  <c r="AI222" i="26"/>
  <c r="AJ222" i="26"/>
  <c r="AK222" i="26"/>
  <c r="C223" i="26"/>
  <c r="D223" i="26"/>
  <c r="F223" i="26"/>
  <c r="H223" i="26"/>
  <c r="J223" i="26"/>
  <c r="L223" i="26"/>
  <c r="N223" i="26"/>
  <c r="P223" i="26"/>
  <c r="R223" i="26"/>
  <c r="T223" i="26"/>
  <c r="V223" i="26"/>
  <c r="X223" i="26"/>
  <c r="AB223" i="26"/>
  <c r="AE223" i="26"/>
  <c r="AF223" i="26"/>
  <c r="AG223" i="26"/>
  <c r="AH223" i="26"/>
  <c r="AI223" i="26"/>
  <c r="AJ223" i="26"/>
  <c r="AK223" i="26"/>
  <c r="C224" i="26"/>
  <c r="A224" i="26" s="1"/>
  <c r="D224" i="26"/>
  <c r="F224" i="26"/>
  <c r="H224" i="26"/>
  <c r="J224" i="26"/>
  <c r="L224" i="26"/>
  <c r="N224" i="26"/>
  <c r="P224" i="26"/>
  <c r="R224" i="26"/>
  <c r="T224" i="26"/>
  <c r="V224" i="26"/>
  <c r="X224" i="26"/>
  <c r="AB224" i="26"/>
  <c r="AE224" i="26"/>
  <c r="AF224" i="26"/>
  <c r="AG224" i="26"/>
  <c r="AH224" i="26"/>
  <c r="AI224" i="26"/>
  <c r="AJ224" i="26"/>
  <c r="AK224" i="26"/>
  <c r="C225" i="26"/>
  <c r="AD225" i="26" s="1"/>
  <c r="D225" i="26"/>
  <c r="F225" i="26"/>
  <c r="H225" i="26"/>
  <c r="J225" i="26"/>
  <c r="L225" i="26"/>
  <c r="N225" i="26"/>
  <c r="P225" i="26"/>
  <c r="R225" i="26"/>
  <c r="T225" i="26"/>
  <c r="V225" i="26"/>
  <c r="X225" i="26"/>
  <c r="AB225" i="26"/>
  <c r="AE225" i="26"/>
  <c r="AF225" i="26"/>
  <c r="AG225" i="26"/>
  <c r="AH225" i="26"/>
  <c r="AI225" i="26"/>
  <c r="AJ225" i="26"/>
  <c r="AK225" i="26"/>
  <c r="C226" i="26"/>
  <c r="A226" i="26" s="1"/>
  <c r="D226" i="26"/>
  <c r="F226" i="26"/>
  <c r="H226" i="26"/>
  <c r="J226" i="26"/>
  <c r="L226" i="26"/>
  <c r="N226" i="26"/>
  <c r="P226" i="26"/>
  <c r="R226" i="26"/>
  <c r="T226" i="26"/>
  <c r="V226" i="26"/>
  <c r="X226" i="26"/>
  <c r="AB226" i="26"/>
  <c r="AE226" i="26"/>
  <c r="AF226" i="26"/>
  <c r="AG226" i="26"/>
  <c r="AH226" i="26"/>
  <c r="AI226" i="26"/>
  <c r="AJ226" i="26"/>
  <c r="AK226" i="26"/>
  <c r="C227" i="26"/>
  <c r="AD227" i="26" s="1"/>
  <c r="D227" i="26"/>
  <c r="F227" i="26"/>
  <c r="H227" i="26"/>
  <c r="J227" i="26"/>
  <c r="L227" i="26"/>
  <c r="N227" i="26"/>
  <c r="P227" i="26"/>
  <c r="R227" i="26"/>
  <c r="T227" i="26"/>
  <c r="V227" i="26"/>
  <c r="X227" i="26"/>
  <c r="AB227" i="26"/>
  <c r="AE227" i="26"/>
  <c r="AF227" i="26"/>
  <c r="AG227" i="26"/>
  <c r="AH227" i="26"/>
  <c r="AI227" i="26"/>
  <c r="AJ227" i="26"/>
  <c r="AK227" i="26"/>
  <c r="C228" i="26"/>
  <c r="AC228" i="26" s="1"/>
  <c r="D228" i="26"/>
  <c r="F228" i="26"/>
  <c r="H228" i="26"/>
  <c r="J228" i="26"/>
  <c r="L228" i="26"/>
  <c r="N228" i="26"/>
  <c r="P228" i="26"/>
  <c r="R228" i="26"/>
  <c r="T228" i="26"/>
  <c r="V228" i="26"/>
  <c r="X228" i="26"/>
  <c r="AB228" i="26"/>
  <c r="AE228" i="26"/>
  <c r="AF228" i="26"/>
  <c r="AG228" i="26"/>
  <c r="AH228" i="26"/>
  <c r="AI228" i="26"/>
  <c r="AJ228" i="26"/>
  <c r="AK228" i="26"/>
  <c r="C229" i="26"/>
  <c r="AD229" i="26" s="1"/>
  <c r="D229" i="26"/>
  <c r="F229" i="26"/>
  <c r="H229" i="26"/>
  <c r="J229" i="26"/>
  <c r="L229" i="26"/>
  <c r="N229" i="26"/>
  <c r="P229" i="26"/>
  <c r="R229" i="26"/>
  <c r="T229" i="26"/>
  <c r="V229" i="26"/>
  <c r="X229" i="26"/>
  <c r="AB229" i="26"/>
  <c r="AE229" i="26"/>
  <c r="AF229" i="26"/>
  <c r="AG229" i="26"/>
  <c r="AH229" i="26"/>
  <c r="AI229" i="26"/>
  <c r="AJ229" i="26"/>
  <c r="AK229" i="26"/>
  <c r="C230" i="26"/>
  <c r="A230" i="26" s="1"/>
  <c r="D230" i="26"/>
  <c r="F230" i="26"/>
  <c r="H230" i="26"/>
  <c r="J230" i="26"/>
  <c r="L230" i="26"/>
  <c r="N230" i="26"/>
  <c r="P230" i="26"/>
  <c r="R230" i="26"/>
  <c r="T230" i="26"/>
  <c r="V230" i="26"/>
  <c r="X230" i="26"/>
  <c r="AB230" i="26"/>
  <c r="AE230" i="26"/>
  <c r="AF230" i="26"/>
  <c r="AG230" i="26"/>
  <c r="AH230" i="26"/>
  <c r="AI230" i="26"/>
  <c r="AJ230" i="26"/>
  <c r="AK230" i="26"/>
  <c r="C231" i="26"/>
  <c r="D231" i="26"/>
  <c r="F231" i="26"/>
  <c r="H231" i="26"/>
  <c r="J231" i="26"/>
  <c r="L231" i="26"/>
  <c r="N231" i="26"/>
  <c r="P231" i="26"/>
  <c r="R231" i="26"/>
  <c r="T231" i="26"/>
  <c r="V231" i="26"/>
  <c r="X231" i="26"/>
  <c r="AB231" i="26"/>
  <c r="AE231" i="26"/>
  <c r="AF231" i="26"/>
  <c r="AG231" i="26"/>
  <c r="AH231" i="26"/>
  <c r="AI231" i="26"/>
  <c r="AJ231" i="26"/>
  <c r="AK231" i="26"/>
  <c r="C232" i="26"/>
  <c r="D232" i="26"/>
  <c r="F232" i="26"/>
  <c r="H232" i="26"/>
  <c r="J232" i="26"/>
  <c r="L232" i="26"/>
  <c r="N232" i="26"/>
  <c r="P232" i="26"/>
  <c r="R232" i="26"/>
  <c r="T232" i="26"/>
  <c r="V232" i="26"/>
  <c r="X232" i="26"/>
  <c r="AB232" i="26"/>
  <c r="AE232" i="26"/>
  <c r="AF232" i="26"/>
  <c r="AG232" i="26"/>
  <c r="AH232" i="26"/>
  <c r="AI232" i="26"/>
  <c r="AJ232" i="26"/>
  <c r="AK232" i="26"/>
  <c r="C233" i="26"/>
  <c r="AD233" i="26" s="1"/>
  <c r="D233" i="26"/>
  <c r="F233" i="26"/>
  <c r="H233" i="26"/>
  <c r="J233" i="26"/>
  <c r="L233" i="26"/>
  <c r="N233" i="26"/>
  <c r="P233" i="26"/>
  <c r="R233" i="26"/>
  <c r="T233" i="26"/>
  <c r="V233" i="26"/>
  <c r="X233" i="26"/>
  <c r="AB233" i="26"/>
  <c r="AE233" i="26"/>
  <c r="AF233" i="26"/>
  <c r="AG233" i="26"/>
  <c r="AH233" i="26"/>
  <c r="AI233" i="26"/>
  <c r="AJ233" i="26"/>
  <c r="AK233" i="26"/>
  <c r="C234" i="26"/>
  <c r="A234" i="26" s="1"/>
  <c r="D234" i="26"/>
  <c r="F234" i="26"/>
  <c r="H234" i="26"/>
  <c r="J234" i="26"/>
  <c r="L234" i="26"/>
  <c r="N234" i="26"/>
  <c r="P234" i="26"/>
  <c r="R234" i="26"/>
  <c r="T234" i="26"/>
  <c r="V234" i="26"/>
  <c r="X234" i="26"/>
  <c r="AB234" i="26"/>
  <c r="AE234" i="26"/>
  <c r="AF234" i="26"/>
  <c r="AG234" i="26"/>
  <c r="AH234" i="26"/>
  <c r="AI234" i="26"/>
  <c r="AJ234" i="26"/>
  <c r="AK234" i="26"/>
  <c r="A235" i="26"/>
  <c r="C235" i="26"/>
  <c r="D235" i="26"/>
  <c r="F235" i="26"/>
  <c r="H235" i="26"/>
  <c r="J235" i="26"/>
  <c r="L235" i="26"/>
  <c r="N235" i="26"/>
  <c r="P235" i="26"/>
  <c r="R235" i="26"/>
  <c r="T235" i="26"/>
  <c r="V235" i="26"/>
  <c r="X235" i="26"/>
  <c r="AB235" i="26"/>
  <c r="AE235" i="26"/>
  <c r="AF235" i="26"/>
  <c r="AG235" i="26"/>
  <c r="AH235" i="26"/>
  <c r="AI235" i="26"/>
  <c r="AJ235" i="26"/>
  <c r="AK235" i="26"/>
  <c r="C236" i="26"/>
  <c r="D236" i="26"/>
  <c r="F236" i="26"/>
  <c r="H236" i="26"/>
  <c r="J236" i="26"/>
  <c r="L236" i="26"/>
  <c r="N236" i="26"/>
  <c r="P236" i="26"/>
  <c r="R236" i="26"/>
  <c r="T236" i="26"/>
  <c r="V236" i="26"/>
  <c r="X236" i="26"/>
  <c r="AB236" i="26"/>
  <c r="AE236" i="26"/>
  <c r="AF236" i="26"/>
  <c r="AG236" i="26"/>
  <c r="AH236" i="26"/>
  <c r="AI236" i="26"/>
  <c r="AJ236" i="26"/>
  <c r="AK236" i="26"/>
  <c r="C237" i="26"/>
  <c r="AD237" i="26" s="1"/>
  <c r="D237" i="26"/>
  <c r="F237" i="26"/>
  <c r="H237" i="26"/>
  <c r="J237" i="26"/>
  <c r="L237" i="26"/>
  <c r="N237" i="26"/>
  <c r="P237" i="26"/>
  <c r="R237" i="26"/>
  <c r="T237" i="26"/>
  <c r="V237" i="26"/>
  <c r="X237" i="26"/>
  <c r="AB237" i="26"/>
  <c r="AC237" i="26"/>
  <c r="AE237" i="26"/>
  <c r="AF237" i="26"/>
  <c r="AG237" i="26"/>
  <c r="AH237" i="26"/>
  <c r="AI237" i="26"/>
  <c r="AJ237" i="26"/>
  <c r="AK237" i="26"/>
  <c r="C238" i="26"/>
  <c r="A238" i="26" s="1"/>
  <c r="D238" i="26"/>
  <c r="F238" i="26"/>
  <c r="H238" i="26"/>
  <c r="J238" i="26"/>
  <c r="L238" i="26"/>
  <c r="N238" i="26"/>
  <c r="P238" i="26"/>
  <c r="R238" i="26"/>
  <c r="T238" i="26"/>
  <c r="V238" i="26"/>
  <c r="X238" i="26"/>
  <c r="AB238" i="26"/>
  <c r="AE238" i="26"/>
  <c r="AF238" i="26"/>
  <c r="AG238" i="26"/>
  <c r="AH238" i="26"/>
  <c r="AI238" i="26"/>
  <c r="AJ238" i="26"/>
  <c r="AK238" i="26"/>
  <c r="C239" i="26"/>
  <c r="AD239" i="26" s="1"/>
  <c r="D239" i="26"/>
  <c r="F239" i="26"/>
  <c r="H239" i="26"/>
  <c r="J239" i="26"/>
  <c r="L239" i="26"/>
  <c r="N239" i="26"/>
  <c r="P239" i="26"/>
  <c r="R239" i="26"/>
  <c r="T239" i="26"/>
  <c r="V239" i="26"/>
  <c r="X239" i="26"/>
  <c r="AB239" i="26"/>
  <c r="AE239" i="26"/>
  <c r="AF239" i="26"/>
  <c r="AG239" i="26"/>
  <c r="AH239" i="26"/>
  <c r="AI239" i="26"/>
  <c r="AJ239" i="26"/>
  <c r="AK239" i="26"/>
  <c r="C240" i="26"/>
  <c r="D240" i="26"/>
  <c r="F240" i="26"/>
  <c r="H240" i="26"/>
  <c r="J240" i="26"/>
  <c r="L240" i="26"/>
  <c r="N240" i="26"/>
  <c r="P240" i="26"/>
  <c r="R240" i="26"/>
  <c r="T240" i="26"/>
  <c r="V240" i="26"/>
  <c r="X240" i="26"/>
  <c r="AB240" i="26"/>
  <c r="AE240" i="26"/>
  <c r="AF240" i="26"/>
  <c r="AG240" i="26"/>
  <c r="AH240" i="26"/>
  <c r="AI240" i="26"/>
  <c r="AJ240" i="26"/>
  <c r="AK240" i="26"/>
  <c r="C241" i="26"/>
  <c r="AD241" i="26" s="1"/>
  <c r="D241" i="26"/>
  <c r="F241" i="26"/>
  <c r="H241" i="26"/>
  <c r="J241" i="26"/>
  <c r="L241" i="26"/>
  <c r="N241" i="26"/>
  <c r="P241" i="26"/>
  <c r="R241" i="26"/>
  <c r="T241" i="26"/>
  <c r="V241" i="26"/>
  <c r="X241" i="26"/>
  <c r="AB241" i="26"/>
  <c r="AE241" i="26"/>
  <c r="AF241" i="26"/>
  <c r="AG241" i="26"/>
  <c r="AH241" i="26"/>
  <c r="AI241" i="26"/>
  <c r="AJ241" i="26"/>
  <c r="AK241" i="26"/>
  <c r="C242" i="26"/>
  <c r="A242" i="26" s="1"/>
  <c r="D242" i="26"/>
  <c r="F242" i="26"/>
  <c r="H242" i="26"/>
  <c r="J242" i="26"/>
  <c r="L242" i="26"/>
  <c r="N242" i="26"/>
  <c r="P242" i="26"/>
  <c r="R242" i="26"/>
  <c r="T242" i="26"/>
  <c r="V242" i="26"/>
  <c r="X242" i="26"/>
  <c r="AB242" i="26"/>
  <c r="AE242" i="26"/>
  <c r="AF242" i="26"/>
  <c r="AG242" i="26"/>
  <c r="AH242" i="26"/>
  <c r="AI242" i="26"/>
  <c r="AJ242" i="26"/>
  <c r="AK242" i="26"/>
  <c r="A243" i="26"/>
  <c r="C243" i="26"/>
  <c r="AD243" i="26" s="1"/>
  <c r="D243" i="26"/>
  <c r="F243" i="26"/>
  <c r="H243" i="26"/>
  <c r="J243" i="26"/>
  <c r="L243" i="26"/>
  <c r="N243" i="26"/>
  <c r="P243" i="26"/>
  <c r="R243" i="26"/>
  <c r="T243" i="26"/>
  <c r="V243" i="26"/>
  <c r="X243" i="26"/>
  <c r="AB243" i="26"/>
  <c r="AE243" i="26"/>
  <c r="AF243" i="26"/>
  <c r="AG243" i="26"/>
  <c r="AH243" i="26"/>
  <c r="AI243" i="26"/>
  <c r="AJ243" i="26"/>
  <c r="AK243" i="26"/>
  <c r="C244" i="26"/>
  <c r="AD244" i="26" s="1"/>
  <c r="D244" i="26"/>
  <c r="F244" i="26"/>
  <c r="H244" i="26"/>
  <c r="J244" i="26"/>
  <c r="L244" i="26"/>
  <c r="N244" i="26"/>
  <c r="P244" i="26"/>
  <c r="R244" i="26"/>
  <c r="T244" i="26"/>
  <c r="V244" i="26"/>
  <c r="X244" i="26"/>
  <c r="AB244" i="26"/>
  <c r="AE244" i="26"/>
  <c r="AF244" i="26"/>
  <c r="AG244" i="26"/>
  <c r="AH244" i="26"/>
  <c r="AI244" i="26"/>
  <c r="AJ244" i="26"/>
  <c r="AK244" i="26"/>
  <c r="C245" i="26"/>
  <c r="AD245" i="26" s="1"/>
  <c r="D245" i="26"/>
  <c r="F245" i="26"/>
  <c r="H245" i="26"/>
  <c r="J245" i="26"/>
  <c r="L245" i="26"/>
  <c r="N245" i="26"/>
  <c r="P245" i="26"/>
  <c r="R245" i="26"/>
  <c r="T245" i="26"/>
  <c r="V245" i="26"/>
  <c r="X245" i="26"/>
  <c r="AB245" i="26"/>
  <c r="AE245" i="26"/>
  <c r="AF245" i="26"/>
  <c r="AG245" i="26"/>
  <c r="AH245" i="26"/>
  <c r="AI245" i="26"/>
  <c r="AJ245" i="26"/>
  <c r="AK245" i="26"/>
  <c r="C246" i="26"/>
  <c r="D246" i="26"/>
  <c r="F246" i="26"/>
  <c r="H246" i="26"/>
  <c r="J246" i="26"/>
  <c r="L246" i="26"/>
  <c r="N246" i="26"/>
  <c r="P246" i="26"/>
  <c r="R246" i="26"/>
  <c r="T246" i="26"/>
  <c r="V246" i="26"/>
  <c r="X246" i="26"/>
  <c r="AB246" i="26"/>
  <c r="AE246" i="26"/>
  <c r="AF246" i="26"/>
  <c r="AG246" i="26"/>
  <c r="AH246" i="26"/>
  <c r="AI246" i="26"/>
  <c r="AJ246" i="26"/>
  <c r="AK246" i="26"/>
  <c r="C247" i="26"/>
  <c r="AC247" i="26" s="1"/>
  <c r="D247" i="26"/>
  <c r="F247" i="26"/>
  <c r="H247" i="26"/>
  <c r="J247" i="26"/>
  <c r="L247" i="26"/>
  <c r="N247" i="26"/>
  <c r="P247" i="26"/>
  <c r="R247" i="26"/>
  <c r="T247" i="26"/>
  <c r="V247" i="26"/>
  <c r="X247" i="26"/>
  <c r="AB247" i="26"/>
  <c r="AE247" i="26"/>
  <c r="AF247" i="26"/>
  <c r="AG247" i="26"/>
  <c r="AH247" i="26"/>
  <c r="AI247" i="26"/>
  <c r="AJ247" i="26"/>
  <c r="AK247" i="26"/>
  <c r="C248" i="26"/>
  <c r="D248" i="26"/>
  <c r="F248" i="26"/>
  <c r="H248" i="26"/>
  <c r="J248" i="26"/>
  <c r="L248" i="26"/>
  <c r="N248" i="26"/>
  <c r="P248" i="26"/>
  <c r="R248" i="26"/>
  <c r="T248" i="26"/>
  <c r="V248" i="26"/>
  <c r="X248" i="26"/>
  <c r="AB248" i="26"/>
  <c r="AD248" i="26"/>
  <c r="AE248" i="26"/>
  <c r="AF248" i="26"/>
  <c r="AG248" i="26"/>
  <c r="AH248" i="26"/>
  <c r="AI248" i="26"/>
  <c r="AJ248" i="26"/>
  <c r="AK248" i="26"/>
  <c r="C249" i="26"/>
  <c r="AD249" i="26" s="1"/>
  <c r="D249" i="26"/>
  <c r="F249" i="26"/>
  <c r="H249" i="26"/>
  <c r="J249" i="26"/>
  <c r="L249" i="26"/>
  <c r="N249" i="26"/>
  <c r="P249" i="26"/>
  <c r="R249" i="26"/>
  <c r="T249" i="26"/>
  <c r="V249" i="26"/>
  <c r="X249" i="26"/>
  <c r="AB249" i="26"/>
  <c r="AE249" i="26"/>
  <c r="AF249" i="26"/>
  <c r="AG249" i="26"/>
  <c r="AH249" i="26"/>
  <c r="AI249" i="26"/>
  <c r="AJ249" i="26"/>
  <c r="AK249" i="26"/>
  <c r="C250" i="26"/>
  <c r="D250" i="26"/>
  <c r="F250" i="26"/>
  <c r="H250" i="26"/>
  <c r="J250" i="26"/>
  <c r="L250" i="26"/>
  <c r="N250" i="26"/>
  <c r="P250" i="26"/>
  <c r="R250" i="26"/>
  <c r="T250" i="26"/>
  <c r="V250" i="26"/>
  <c r="X250" i="26"/>
  <c r="AB250" i="26"/>
  <c r="AE250" i="26"/>
  <c r="AF250" i="26"/>
  <c r="AG250" i="26"/>
  <c r="AH250" i="26"/>
  <c r="AI250" i="26"/>
  <c r="AJ250" i="26"/>
  <c r="AK250" i="26"/>
  <c r="C251" i="26"/>
  <c r="AC251" i="26" s="1"/>
  <c r="D251" i="26"/>
  <c r="F251" i="26"/>
  <c r="H251" i="26"/>
  <c r="J251" i="26"/>
  <c r="L251" i="26"/>
  <c r="N251" i="26"/>
  <c r="P251" i="26"/>
  <c r="R251" i="26"/>
  <c r="T251" i="26"/>
  <c r="V251" i="26"/>
  <c r="X251" i="26"/>
  <c r="AB251" i="26"/>
  <c r="AE251" i="26"/>
  <c r="AF251" i="26"/>
  <c r="AG251" i="26"/>
  <c r="AH251" i="26"/>
  <c r="AI251" i="26"/>
  <c r="AJ251" i="26"/>
  <c r="AK251" i="26"/>
  <c r="C252" i="26"/>
  <c r="D252" i="26"/>
  <c r="F252" i="26"/>
  <c r="H252" i="26"/>
  <c r="J252" i="26"/>
  <c r="L252" i="26"/>
  <c r="N252" i="26"/>
  <c r="P252" i="26"/>
  <c r="R252" i="26"/>
  <c r="T252" i="26"/>
  <c r="V252" i="26"/>
  <c r="X252" i="26"/>
  <c r="AB252" i="26"/>
  <c r="AE252" i="26"/>
  <c r="AF252" i="26"/>
  <c r="AG252" i="26"/>
  <c r="AH252" i="26"/>
  <c r="AI252" i="26"/>
  <c r="AJ252" i="26"/>
  <c r="AK252" i="26"/>
  <c r="C253" i="26"/>
  <c r="AD253" i="26" s="1"/>
  <c r="D253" i="26"/>
  <c r="F253" i="26"/>
  <c r="H253" i="26"/>
  <c r="J253" i="26"/>
  <c r="L253" i="26"/>
  <c r="N253" i="26"/>
  <c r="P253" i="26"/>
  <c r="R253" i="26"/>
  <c r="T253" i="26"/>
  <c r="V253" i="26"/>
  <c r="X253" i="26"/>
  <c r="AB253" i="26"/>
  <c r="AE253" i="26"/>
  <c r="AF253" i="26"/>
  <c r="AG253" i="26"/>
  <c r="AH253" i="26"/>
  <c r="AI253" i="26"/>
  <c r="AJ253" i="26"/>
  <c r="AK253" i="26"/>
  <c r="C254" i="26"/>
  <c r="D254" i="26"/>
  <c r="F254" i="26"/>
  <c r="H254" i="26"/>
  <c r="J254" i="26"/>
  <c r="L254" i="26"/>
  <c r="N254" i="26"/>
  <c r="P254" i="26"/>
  <c r="R254" i="26"/>
  <c r="T254" i="26"/>
  <c r="V254" i="26"/>
  <c r="X254" i="26"/>
  <c r="AB254" i="26"/>
  <c r="AE254" i="26"/>
  <c r="AF254" i="26"/>
  <c r="AG254" i="26"/>
  <c r="AH254" i="26"/>
  <c r="AI254" i="26"/>
  <c r="AJ254" i="26"/>
  <c r="AK254" i="26"/>
  <c r="C255" i="26"/>
  <c r="AD255" i="26" s="1"/>
  <c r="D255" i="26"/>
  <c r="F255" i="26"/>
  <c r="H255" i="26"/>
  <c r="J255" i="26"/>
  <c r="L255" i="26"/>
  <c r="N255" i="26"/>
  <c r="P255" i="26"/>
  <c r="R255" i="26"/>
  <c r="T255" i="26"/>
  <c r="V255" i="26"/>
  <c r="X255" i="26"/>
  <c r="AB255" i="26"/>
  <c r="AE255" i="26"/>
  <c r="AF255" i="26"/>
  <c r="AG255" i="26"/>
  <c r="AH255" i="26"/>
  <c r="AI255" i="26"/>
  <c r="AJ255" i="26"/>
  <c r="AK255" i="26"/>
  <c r="C256" i="26"/>
  <c r="A256" i="26" s="1"/>
  <c r="D256" i="26"/>
  <c r="F256" i="26"/>
  <c r="H256" i="26"/>
  <c r="J256" i="26"/>
  <c r="L256" i="26"/>
  <c r="N256" i="26"/>
  <c r="P256" i="26"/>
  <c r="R256" i="26"/>
  <c r="T256" i="26"/>
  <c r="V256" i="26"/>
  <c r="X256" i="26"/>
  <c r="AB256" i="26"/>
  <c r="AD256" i="26"/>
  <c r="AE256" i="26"/>
  <c r="AF256" i="26"/>
  <c r="AG256" i="26"/>
  <c r="AH256" i="26"/>
  <c r="AI256" i="26"/>
  <c r="AJ256" i="26"/>
  <c r="AK256" i="26"/>
  <c r="C257" i="26"/>
  <c r="A257" i="26" s="1"/>
  <c r="D257" i="26"/>
  <c r="F257" i="26"/>
  <c r="H257" i="26"/>
  <c r="J257" i="26"/>
  <c r="L257" i="26"/>
  <c r="N257" i="26"/>
  <c r="P257" i="26"/>
  <c r="R257" i="26"/>
  <c r="T257" i="26"/>
  <c r="V257" i="26"/>
  <c r="X257" i="26"/>
  <c r="AB257" i="26"/>
  <c r="AD257" i="26"/>
  <c r="AE257" i="26"/>
  <c r="AF257" i="26"/>
  <c r="AG257" i="26"/>
  <c r="AH257" i="26"/>
  <c r="AI257" i="26"/>
  <c r="AJ257" i="26"/>
  <c r="AK257" i="26"/>
  <c r="C258" i="26"/>
  <c r="AC258" i="26" s="1"/>
  <c r="D258" i="26"/>
  <c r="F258" i="26"/>
  <c r="H258" i="26"/>
  <c r="J258" i="26"/>
  <c r="L258" i="26"/>
  <c r="N258" i="26"/>
  <c r="P258" i="26"/>
  <c r="R258" i="26"/>
  <c r="T258" i="26"/>
  <c r="V258" i="26"/>
  <c r="X258" i="26"/>
  <c r="AB258" i="26"/>
  <c r="AE258" i="26"/>
  <c r="AF258" i="26"/>
  <c r="AG258" i="26"/>
  <c r="AH258" i="26"/>
  <c r="AI258" i="26"/>
  <c r="AJ258" i="26"/>
  <c r="AK258" i="26"/>
  <c r="C259" i="26"/>
  <c r="D259" i="26"/>
  <c r="F259" i="26"/>
  <c r="H259" i="26"/>
  <c r="J259" i="26"/>
  <c r="L259" i="26"/>
  <c r="N259" i="26"/>
  <c r="P259" i="26"/>
  <c r="R259" i="26"/>
  <c r="T259" i="26"/>
  <c r="V259" i="26"/>
  <c r="X259" i="26"/>
  <c r="AB259" i="26"/>
  <c r="AE259" i="26"/>
  <c r="AF259" i="26"/>
  <c r="AG259" i="26"/>
  <c r="AH259" i="26"/>
  <c r="AI259" i="26"/>
  <c r="AJ259" i="26"/>
  <c r="AK259" i="26"/>
  <c r="C260" i="26"/>
  <c r="A260" i="26" s="1"/>
  <c r="D260" i="26"/>
  <c r="F260" i="26"/>
  <c r="H260" i="26"/>
  <c r="J260" i="26"/>
  <c r="L260" i="26"/>
  <c r="N260" i="26"/>
  <c r="P260" i="26"/>
  <c r="R260" i="26"/>
  <c r="T260" i="26"/>
  <c r="V260" i="26"/>
  <c r="X260" i="26"/>
  <c r="AB260" i="26"/>
  <c r="AE260" i="26"/>
  <c r="AF260" i="26"/>
  <c r="AG260" i="26"/>
  <c r="AH260" i="26"/>
  <c r="AI260" i="26"/>
  <c r="AJ260" i="26"/>
  <c r="AK260" i="26"/>
  <c r="C261" i="26"/>
  <c r="D261" i="26"/>
  <c r="F261" i="26"/>
  <c r="H261" i="26"/>
  <c r="J261" i="26"/>
  <c r="L261" i="26"/>
  <c r="N261" i="26"/>
  <c r="P261" i="26"/>
  <c r="R261" i="26"/>
  <c r="T261" i="26"/>
  <c r="V261" i="26"/>
  <c r="X261" i="26"/>
  <c r="AB261" i="26"/>
  <c r="AE261" i="26"/>
  <c r="AF261" i="26"/>
  <c r="AG261" i="26"/>
  <c r="AH261" i="26"/>
  <c r="AI261" i="26"/>
  <c r="AJ261" i="26"/>
  <c r="AK261" i="26"/>
  <c r="C262" i="26"/>
  <c r="AC262" i="26" s="1"/>
  <c r="D262" i="26"/>
  <c r="F262" i="26"/>
  <c r="H262" i="26"/>
  <c r="J262" i="26"/>
  <c r="L262" i="26"/>
  <c r="N262" i="26"/>
  <c r="P262" i="26"/>
  <c r="R262" i="26"/>
  <c r="T262" i="26"/>
  <c r="V262" i="26"/>
  <c r="X262" i="26"/>
  <c r="AB262" i="26"/>
  <c r="AE262" i="26"/>
  <c r="AF262" i="26"/>
  <c r="AG262" i="26"/>
  <c r="AH262" i="26"/>
  <c r="AI262" i="26"/>
  <c r="AJ262" i="26"/>
  <c r="AK262" i="26"/>
  <c r="C263" i="26"/>
  <c r="AD263" i="26" s="1"/>
  <c r="D263" i="26"/>
  <c r="F263" i="26"/>
  <c r="H263" i="26"/>
  <c r="J263" i="26"/>
  <c r="L263" i="26"/>
  <c r="N263" i="26"/>
  <c r="P263" i="26"/>
  <c r="R263" i="26"/>
  <c r="T263" i="26"/>
  <c r="V263" i="26"/>
  <c r="X263" i="26"/>
  <c r="AB263" i="26"/>
  <c r="AE263" i="26"/>
  <c r="AF263" i="26"/>
  <c r="AG263" i="26"/>
  <c r="AH263" i="26"/>
  <c r="AI263" i="26"/>
  <c r="AJ263" i="26"/>
  <c r="AK263" i="26"/>
  <c r="C264" i="26"/>
  <c r="A264" i="26" s="1"/>
  <c r="D264" i="26"/>
  <c r="F264" i="26"/>
  <c r="H264" i="26"/>
  <c r="J264" i="26"/>
  <c r="L264" i="26"/>
  <c r="N264" i="26"/>
  <c r="P264" i="26"/>
  <c r="R264" i="26"/>
  <c r="T264" i="26"/>
  <c r="V264" i="26"/>
  <c r="X264" i="26"/>
  <c r="AB264" i="26"/>
  <c r="AE264" i="26"/>
  <c r="AF264" i="26"/>
  <c r="AG264" i="26"/>
  <c r="AH264" i="26"/>
  <c r="AI264" i="26"/>
  <c r="AJ264" i="26"/>
  <c r="AK264" i="26"/>
  <c r="C265" i="26"/>
  <c r="A265" i="26" s="1"/>
  <c r="D265" i="26"/>
  <c r="F265" i="26"/>
  <c r="H265" i="26"/>
  <c r="J265" i="26"/>
  <c r="L265" i="26"/>
  <c r="N265" i="26"/>
  <c r="P265" i="26"/>
  <c r="R265" i="26"/>
  <c r="T265" i="26"/>
  <c r="V265" i="26"/>
  <c r="X265" i="26"/>
  <c r="AB265" i="26"/>
  <c r="AE265" i="26"/>
  <c r="AF265" i="26"/>
  <c r="AG265" i="26"/>
  <c r="AH265" i="26"/>
  <c r="AI265" i="26"/>
  <c r="AJ265" i="26"/>
  <c r="AK265" i="26"/>
  <c r="C266" i="26"/>
  <c r="D266" i="26"/>
  <c r="F266" i="26"/>
  <c r="H266" i="26"/>
  <c r="J266" i="26"/>
  <c r="L266" i="26"/>
  <c r="N266" i="26"/>
  <c r="P266" i="26"/>
  <c r="R266" i="26"/>
  <c r="T266" i="26"/>
  <c r="V266" i="26"/>
  <c r="X266" i="26"/>
  <c r="AB266" i="26"/>
  <c r="AE266" i="26"/>
  <c r="AF266" i="26"/>
  <c r="AG266" i="26"/>
  <c r="AH266" i="26"/>
  <c r="AI266" i="26"/>
  <c r="AJ266" i="26"/>
  <c r="AK266" i="26"/>
  <c r="C267" i="26"/>
  <c r="D267" i="26"/>
  <c r="F267" i="26"/>
  <c r="H267" i="26"/>
  <c r="J267" i="26"/>
  <c r="L267" i="26"/>
  <c r="N267" i="26"/>
  <c r="P267" i="26"/>
  <c r="R267" i="26"/>
  <c r="T267" i="26"/>
  <c r="V267" i="26"/>
  <c r="X267" i="26"/>
  <c r="AB267" i="26"/>
  <c r="AE267" i="26"/>
  <c r="AF267" i="26"/>
  <c r="AG267" i="26"/>
  <c r="AH267" i="26"/>
  <c r="AI267" i="26"/>
  <c r="AJ267" i="26"/>
  <c r="AK267" i="26"/>
  <c r="C268" i="26"/>
  <c r="A268" i="26" s="1"/>
  <c r="D268" i="26"/>
  <c r="F268" i="26"/>
  <c r="H268" i="26"/>
  <c r="J268" i="26"/>
  <c r="L268" i="26"/>
  <c r="N268" i="26"/>
  <c r="P268" i="26"/>
  <c r="R268" i="26"/>
  <c r="T268" i="26"/>
  <c r="V268" i="26"/>
  <c r="X268" i="26"/>
  <c r="AB268" i="26"/>
  <c r="AE268" i="26"/>
  <c r="AF268" i="26"/>
  <c r="AG268" i="26"/>
  <c r="AH268" i="26"/>
  <c r="AI268" i="26"/>
  <c r="AJ268" i="26"/>
  <c r="AK268" i="26"/>
  <c r="C269" i="26"/>
  <c r="D269" i="26"/>
  <c r="F269" i="26"/>
  <c r="H269" i="26"/>
  <c r="J269" i="26"/>
  <c r="L269" i="26"/>
  <c r="N269" i="26"/>
  <c r="P269" i="26"/>
  <c r="R269" i="26"/>
  <c r="T269" i="26"/>
  <c r="V269" i="26"/>
  <c r="X269" i="26"/>
  <c r="AB269" i="26"/>
  <c r="AE269" i="26"/>
  <c r="AF269" i="26"/>
  <c r="AG269" i="26"/>
  <c r="AH269" i="26"/>
  <c r="AI269" i="26"/>
  <c r="AJ269" i="26"/>
  <c r="AK269" i="26"/>
  <c r="C270" i="26"/>
  <c r="D270" i="26"/>
  <c r="F270" i="26"/>
  <c r="H270" i="26"/>
  <c r="J270" i="26"/>
  <c r="L270" i="26"/>
  <c r="N270" i="26"/>
  <c r="P270" i="26"/>
  <c r="R270" i="26"/>
  <c r="T270" i="26"/>
  <c r="V270" i="26"/>
  <c r="X270" i="26"/>
  <c r="AB270" i="26"/>
  <c r="AE270" i="26"/>
  <c r="AF270" i="26"/>
  <c r="AG270" i="26"/>
  <c r="AH270" i="26"/>
  <c r="AI270" i="26"/>
  <c r="AJ270" i="26"/>
  <c r="AK270" i="26"/>
  <c r="C271" i="26"/>
  <c r="AD271" i="26" s="1"/>
  <c r="D271" i="26"/>
  <c r="F271" i="26"/>
  <c r="H271" i="26"/>
  <c r="J271" i="26"/>
  <c r="L271" i="26"/>
  <c r="N271" i="26"/>
  <c r="P271" i="26"/>
  <c r="R271" i="26"/>
  <c r="T271" i="26"/>
  <c r="V271" i="26"/>
  <c r="X271" i="26"/>
  <c r="AB271" i="26"/>
  <c r="AE271" i="26"/>
  <c r="AF271" i="26"/>
  <c r="AG271" i="26"/>
  <c r="AH271" i="26"/>
  <c r="AI271" i="26"/>
  <c r="AJ271" i="26"/>
  <c r="AK271" i="26"/>
  <c r="C272" i="26"/>
  <c r="A272" i="26" s="1"/>
  <c r="D272" i="26"/>
  <c r="F272" i="26"/>
  <c r="H272" i="26"/>
  <c r="J272" i="26"/>
  <c r="L272" i="26"/>
  <c r="N272" i="26"/>
  <c r="P272" i="26"/>
  <c r="R272" i="26"/>
  <c r="T272" i="26"/>
  <c r="V272" i="26"/>
  <c r="X272" i="26"/>
  <c r="AB272" i="26"/>
  <c r="AE272" i="26"/>
  <c r="AF272" i="26"/>
  <c r="AG272" i="26"/>
  <c r="AH272" i="26"/>
  <c r="AI272" i="26"/>
  <c r="AJ272" i="26"/>
  <c r="AK272" i="26"/>
  <c r="A273" i="26"/>
  <c r="C273" i="26"/>
  <c r="D273" i="26"/>
  <c r="F273" i="26"/>
  <c r="H273" i="26"/>
  <c r="J273" i="26"/>
  <c r="L273" i="26"/>
  <c r="N273" i="26"/>
  <c r="P273" i="26"/>
  <c r="R273" i="26"/>
  <c r="T273" i="26"/>
  <c r="V273" i="26"/>
  <c r="X273" i="26"/>
  <c r="AB273" i="26"/>
  <c r="AD273" i="26"/>
  <c r="AE273" i="26"/>
  <c r="AF273" i="26"/>
  <c r="AG273" i="26"/>
  <c r="AH273" i="26"/>
  <c r="AI273" i="26"/>
  <c r="AJ273" i="26"/>
  <c r="AK273" i="26"/>
  <c r="C274" i="26"/>
  <c r="D274" i="26"/>
  <c r="F274" i="26"/>
  <c r="H274" i="26"/>
  <c r="J274" i="26"/>
  <c r="L274" i="26"/>
  <c r="N274" i="26"/>
  <c r="P274" i="26"/>
  <c r="R274" i="26"/>
  <c r="T274" i="26"/>
  <c r="V274" i="26"/>
  <c r="X274" i="26"/>
  <c r="AB274" i="26"/>
  <c r="AE274" i="26"/>
  <c r="AF274" i="26"/>
  <c r="AG274" i="26"/>
  <c r="AH274" i="26"/>
  <c r="AI274" i="26"/>
  <c r="AJ274" i="26"/>
  <c r="AK274" i="26"/>
  <c r="C275" i="26"/>
  <c r="AD275" i="26" s="1"/>
  <c r="D275" i="26"/>
  <c r="F275" i="26"/>
  <c r="H275" i="26"/>
  <c r="J275" i="26"/>
  <c r="L275" i="26"/>
  <c r="N275" i="26"/>
  <c r="P275" i="26"/>
  <c r="R275" i="26"/>
  <c r="T275" i="26"/>
  <c r="V275" i="26"/>
  <c r="X275" i="26"/>
  <c r="AB275" i="26"/>
  <c r="AC275" i="26"/>
  <c r="AE275" i="26"/>
  <c r="AF275" i="26"/>
  <c r="AG275" i="26"/>
  <c r="AH275" i="26"/>
  <c r="AI275" i="26"/>
  <c r="AJ275" i="26"/>
  <c r="AK275" i="26"/>
  <c r="C276" i="26"/>
  <c r="D276" i="26"/>
  <c r="F276" i="26"/>
  <c r="H276" i="26"/>
  <c r="J276" i="26"/>
  <c r="L276" i="26"/>
  <c r="N276" i="26"/>
  <c r="P276" i="26"/>
  <c r="R276" i="26"/>
  <c r="T276" i="26"/>
  <c r="V276" i="26"/>
  <c r="X276" i="26"/>
  <c r="AB276" i="26"/>
  <c r="AE276" i="26"/>
  <c r="AF276" i="26"/>
  <c r="AG276" i="26"/>
  <c r="AH276" i="26"/>
  <c r="AI276" i="26"/>
  <c r="AJ276" i="26"/>
  <c r="AK276" i="26"/>
  <c r="C277" i="26"/>
  <c r="A277" i="26" s="1"/>
  <c r="D277" i="26"/>
  <c r="F277" i="26"/>
  <c r="H277" i="26"/>
  <c r="J277" i="26"/>
  <c r="L277" i="26"/>
  <c r="N277" i="26"/>
  <c r="P277" i="26"/>
  <c r="R277" i="26"/>
  <c r="T277" i="26"/>
  <c r="V277" i="26"/>
  <c r="X277" i="26"/>
  <c r="AB277" i="26"/>
  <c r="AE277" i="26"/>
  <c r="AF277" i="26"/>
  <c r="AG277" i="26"/>
  <c r="AH277" i="26"/>
  <c r="AI277" i="26"/>
  <c r="AJ277" i="26"/>
  <c r="AK277" i="26"/>
  <c r="C278" i="26"/>
  <c r="D278" i="26"/>
  <c r="F278" i="26"/>
  <c r="H278" i="26"/>
  <c r="J278" i="26"/>
  <c r="L278" i="26"/>
  <c r="N278" i="26"/>
  <c r="P278" i="26"/>
  <c r="R278" i="26"/>
  <c r="T278" i="26"/>
  <c r="V278" i="26"/>
  <c r="X278" i="26"/>
  <c r="AB278" i="26"/>
  <c r="AE278" i="26"/>
  <c r="AF278" i="26"/>
  <c r="AG278" i="26"/>
  <c r="AH278" i="26"/>
  <c r="AI278" i="26"/>
  <c r="AJ278" i="26"/>
  <c r="AK278" i="26"/>
  <c r="C279" i="26"/>
  <c r="AD279" i="26" s="1"/>
  <c r="D279" i="26"/>
  <c r="F279" i="26"/>
  <c r="H279" i="26"/>
  <c r="J279" i="26"/>
  <c r="L279" i="26"/>
  <c r="N279" i="26"/>
  <c r="P279" i="26"/>
  <c r="R279" i="26"/>
  <c r="T279" i="26"/>
  <c r="V279" i="26"/>
  <c r="X279" i="26"/>
  <c r="AB279" i="26"/>
  <c r="AE279" i="26"/>
  <c r="AF279" i="26"/>
  <c r="AG279" i="26"/>
  <c r="AH279" i="26"/>
  <c r="AI279" i="26"/>
  <c r="AJ279" i="26"/>
  <c r="AK279" i="26"/>
  <c r="C280" i="26"/>
  <c r="A280" i="26" s="1"/>
  <c r="D280" i="26"/>
  <c r="F280" i="26"/>
  <c r="H280" i="26"/>
  <c r="J280" i="26"/>
  <c r="L280" i="26"/>
  <c r="N280" i="26"/>
  <c r="P280" i="26"/>
  <c r="R280" i="26"/>
  <c r="T280" i="26"/>
  <c r="V280" i="26"/>
  <c r="X280" i="26"/>
  <c r="AB280" i="26"/>
  <c r="AE280" i="26"/>
  <c r="AF280" i="26"/>
  <c r="AG280" i="26"/>
  <c r="AH280" i="26"/>
  <c r="AI280" i="26"/>
  <c r="AJ280" i="26"/>
  <c r="AK280" i="26"/>
  <c r="C281" i="26"/>
  <c r="A281" i="26" s="1"/>
  <c r="D281" i="26"/>
  <c r="F281" i="26"/>
  <c r="H281" i="26"/>
  <c r="J281" i="26"/>
  <c r="L281" i="26"/>
  <c r="N281" i="26"/>
  <c r="P281" i="26"/>
  <c r="R281" i="26"/>
  <c r="T281" i="26"/>
  <c r="V281" i="26"/>
  <c r="X281" i="26"/>
  <c r="AB281" i="26"/>
  <c r="AE281" i="26"/>
  <c r="AF281" i="26"/>
  <c r="AG281" i="26"/>
  <c r="AH281" i="26"/>
  <c r="AI281" i="26"/>
  <c r="AJ281" i="26"/>
  <c r="AK281" i="26"/>
  <c r="C282" i="26"/>
  <c r="D282" i="26"/>
  <c r="F282" i="26"/>
  <c r="H282" i="26"/>
  <c r="J282" i="26"/>
  <c r="L282" i="26"/>
  <c r="N282" i="26"/>
  <c r="P282" i="26"/>
  <c r="R282" i="26"/>
  <c r="T282" i="26"/>
  <c r="V282" i="26"/>
  <c r="X282" i="26"/>
  <c r="AB282" i="26"/>
  <c r="AE282" i="26"/>
  <c r="AF282" i="26"/>
  <c r="AG282" i="26"/>
  <c r="AH282" i="26"/>
  <c r="AI282" i="26"/>
  <c r="AJ282" i="26"/>
  <c r="AK282" i="26"/>
  <c r="C283" i="26"/>
  <c r="AD283" i="26" s="1"/>
  <c r="D283" i="26"/>
  <c r="F283" i="26"/>
  <c r="H283" i="26"/>
  <c r="J283" i="26"/>
  <c r="L283" i="26"/>
  <c r="N283" i="26"/>
  <c r="P283" i="26"/>
  <c r="R283" i="26"/>
  <c r="T283" i="26"/>
  <c r="V283" i="26"/>
  <c r="X283" i="26"/>
  <c r="AB283" i="26"/>
  <c r="AC283" i="26"/>
  <c r="AE283" i="26"/>
  <c r="AF283" i="26"/>
  <c r="AG283" i="26"/>
  <c r="AH283" i="26"/>
  <c r="AI283" i="26"/>
  <c r="AJ283" i="26"/>
  <c r="AK283" i="26"/>
  <c r="C284" i="26"/>
  <c r="A284" i="26" s="1"/>
  <c r="D284" i="26"/>
  <c r="F284" i="26"/>
  <c r="H284" i="26"/>
  <c r="J284" i="26"/>
  <c r="L284" i="26"/>
  <c r="N284" i="26"/>
  <c r="P284" i="26"/>
  <c r="R284" i="26"/>
  <c r="T284" i="26"/>
  <c r="V284" i="26"/>
  <c r="X284" i="26"/>
  <c r="AB284" i="26"/>
  <c r="AE284" i="26"/>
  <c r="AF284" i="26"/>
  <c r="AG284" i="26"/>
  <c r="AH284" i="26"/>
  <c r="AI284" i="26"/>
  <c r="AJ284" i="26"/>
  <c r="AK284" i="26"/>
  <c r="C285" i="26"/>
  <c r="A285" i="26" s="1"/>
  <c r="D285" i="26"/>
  <c r="F285" i="26"/>
  <c r="H285" i="26"/>
  <c r="J285" i="26"/>
  <c r="L285" i="26"/>
  <c r="N285" i="26"/>
  <c r="P285" i="26"/>
  <c r="R285" i="26"/>
  <c r="T285" i="26"/>
  <c r="V285" i="26"/>
  <c r="X285" i="26"/>
  <c r="AB285" i="26"/>
  <c r="AE285" i="26"/>
  <c r="AF285" i="26"/>
  <c r="AG285" i="26"/>
  <c r="AH285" i="26"/>
  <c r="AI285" i="26"/>
  <c r="AJ285" i="26"/>
  <c r="AK285" i="26"/>
  <c r="C286" i="26"/>
  <c r="AC286" i="26" s="1"/>
  <c r="D286" i="26"/>
  <c r="F286" i="26"/>
  <c r="H286" i="26"/>
  <c r="J286" i="26"/>
  <c r="L286" i="26"/>
  <c r="N286" i="26"/>
  <c r="P286" i="26"/>
  <c r="R286" i="26"/>
  <c r="T286" i="26"/>
  <c r="V286" i="26"/>
  <c r="X286" i="26"/>
  <c r="AB286" i="26"/>
  <c r="AE286" i="26"/>
  <c r="AF286" i="26"/>
  <c r="AG286" i="26"/>
  <c r="AH286" i="26"/>
  <c r="AI286" i="26"/>
  <c r="AJ286" i="26"/>
  <c r="AK286" i="26"/>
  <c r="C287" i="26"/>
  <c r="AD287" i="26" s="1"/>
  <c r="D287" i="26"/>
  <c r="F287" i="26"/>
  <c r="H287" i="26"/>
  <c r="J287" i="26"/>
  <c r="L287" i="26"/>
  <c r="N287" i="26"/>
  <c r="P287" i="26"/>
  <c r="R287" i="26"/>
  <c r="T287" i="26"/>
  <c r="V287" i="26"/>
  <c r="X287" i="26"/>
  <c r="AB287" i="26"/>
  <c r="AE287" i="26"/>
  <c r="AF287" i="26"/>
  <c r="AG287" i="26"/>
  <c r="AH287" i="26"/>
  <c r="AI287" i="26"/>
  <c r="AJ287" i="26"/>
  <c r="AK287" i="26"/>
  <c r="C288" i="26"/>
  <c r="A288" i="26" s="1"/>
  <c r="D288" i="26"/>
  <c r="F288" i="26"/>
  <c r="H288" i="26"/>
  <c r="J288" i="26"/>
  <c r="L288" i="26"/>
  <c r="N288" i="26"/>
  <c r="P288" i="26"/>
  <c r="R288" i="26"/>
  <c r="T288" i="26"/>
  <c r="V288" i="26"/>
  <c r="X288" i="26"/>
  <c r="AB288" i="26"/>
  <c r="AE288" i="26"/>
  <c r="AF288" i="26"/>
  <c r="AG288" i="26"/>
  <c r="AH288" i="26"/>
  <c r="AI288" i="26"/>
  <c r="AJ288" i="26"/>
  <c r="AK288" i="26"/>
  <c r="C289" i="26"/>
  <c r="A289" i="26" s="1"/>
  <c r="D289" i="26"/>
  <c r="F289" i="26"/>
  <c r="H289" i="26"/>
  <c r="J289" i="26"/>
  <c r="L289" i="26"/>
  <c r="N289" i="26"/>
  <c r="P289" i="26"/>
  <c r="R289" i="26"/>
  <c r="T289" i="26"/>
  <c r="V289" i="26"/>
  <c r="X289" i="26"/>
  <c r="AB289" i="26"/>
  <c r="AE289" i="26"/>
  <c r="AF289" i="26"/>
  <c r="AG289" i="26"/>
  <c r="AH289" i="26"/>
  <c r="AI289" i="26"/>
  <c r="AJ289" i="26"/>
  <c r="AK289" i="26"/>
  <c r="C290" i="26"/>
  <c r="D290" i="26"/>
  <c r="F290" i="26"/>
  <c r="H290" i="26"/>
  <c r="J290" i="26"/>
  <c r="L290" i="26"/>
  <c r="N290" i="26"/>
  <c r="P290" i="26"/>
  <c r="R290" i="26"/>
  <c r="T290" i="26"/>
  <c r="V290" i="26"/>
  <c r="X290" i="26"/>
  <c r="AB290" i="26"/>
  <c r="AE290" i="26"/>
  <c r="AF290" i="26"/>
  <c r="AG290" i="26"/>
  <c r="AH290" i="26"/>
  <c r="AI290" i="26"/>
  <c r="AJ290" i="26"/>
  <c r="AK290" i="26"/>
  <c r="C291" i="26"/>
  <c r="AD291" i="26" s="1"/>
  <c r="D291" i="26"/>
  <c r="F291" i="26"/>
  <c r="H291" i="26"/>
  <c r="J291" i="26"/>
  <c r="L291" i="26"/>
  <c r="N291" i="26"/>
  <c r="P291" i="26"/>
  <c r="R291" i="26"/>
  <c r="T291" i="26"/>
  <c r="V291" i="26"/>
  <c r="X291" i="26"/>
  <c r="AB291" i="26"/>
  <c r="AE291" i="26"/>
  <c r="AF291" i="26"/>
  <c r="AG291" i="26"/>
  <c r="AH291" i="26"/>
  <c r="AI291" i="26"/>
  <c r="AJ291" i="26"/>
  <c r="AK291" i="26"/>
  <c r="C292" i="26"/>
  <c r="A292" i="26" s="1"/>
  <c r="D292" i="26"/>
  <c r="F292" i="26"/>
  <c r="H292" i="26"/>
  <c r="J292" i="26"/>
  <c r="L292" i="26"/>
  <c r="N292" i="26"/>
  <c r="P292" i="26"/>
  <c r="R292" i="26"/>
  <c r="T292" i="26"/>
  <c r="V292" i="26"/>
  <c r="X292" i="26"/>
  <c r="AB292" i="26"/>
  <c r="AE292" i="26"/>
  <c r="AF292" i="26"/>
  <c r="AG292" i="26"/>
  <c r="AH292" i="26"/>
  <c r="AI292" i="26"/>
  <c r="AJ292" i="26"/>
  <c r="AK292" i="26"/>
  <c r="C293" i="26"/>
  <c r="A293" i="26" s="1"/>
  <c r="D293" i="26"/>
  <c r="F293" i="26"/>
  <c r="H293" i="26"/>
  <c r="J293" i="26"/>
  <c r="L293" i="26"/>
  <c r="N293" i="26"/>
  <c r="P293" i="26"/>
  <c r="R293" i="26"/>
  <c r="T293" i="26"/>
  <c r="V293" i="26"/>
  <c r="X293" i="26"/>
  <c r="AB293" i="26"/>
  <c r="AE293" i="26"/>
  <c r="AF293" i="26"/>
  <c r="AG293" i="26"/>
  <c r="AH293" i="26"/>
  <c r="AI293" i="26"/>
  <c r="AJ293" i="26"/>
  <c r="AK293" i="26"/>
  <c r="C294" i="26"/>
  <c r="D294" i="26"/>
  <c r="F294" i="26"/>
  <c r="H294" i="26"/>
  <c r="J294" i="26"/>
  <c r="L294" i="26"/>
  <c r="N294" i="26"/>
  <c r="P294" i="26"/>
  <c r="R294" i="26"/>
  <c r="T294" i="26"/>
  <c r="V294" i="26"/>
  <c r="X294" i="26"/>
  <c r="AB294" i="26"/>
  <c r="AE294" i="26"/>
  <c r="AF294" i="26"/>
  <c r="AG294" i="26"/>
  <c r="AH294" i="26"/>
  <c r="AI294" i="26"/>
  <c r="AJ294" i="26"/>
  <c r="AK294" i="26"/>
  <c r="C295" i="26"/>
  <c r="AD295" i="26" s="1"/>
  <c r="D295" i="26"/>
  <c r="F295" i="26"/>
  <c r="H295" i="26"/>
  <c r="J295" i="26"/>
  <c r="L295" i="26"/>
  <c r="N295" i="26"/>
  <c r="P295" i="26"/>
  <c r="R295" i="26"/>
  <c r="T295" i="26"/>
  <c r="V295" i="26"/>
  <c r="X295" i="26"/>
  <c r="AB295" i="26"/>
  <c r="AE295" i="26"/>
  <c r="AF295" i="26"/>
  <c r="AG295" i="26"/>
  <c r="AH295" i="26"/>
  <c r="AI295" i="26"/>
  <c r="AJ295" i="26"/>
  <c r="AK295" i="26"/>
  <c r="C296" i="26"/>
  <c r="A296" i="26" s="1"/>
  <c r="D296" i="26"/>
  <c r="F296" i="26"/>
  <c r="H296" i="26"/>
  <c r="J296" i="26"/>
  <c r="L296" i="26"/>
  <c r="N296" i="26"/>
  <c r="P296" i="26"/>
  <c r="R296" i="26"/>
  <c r="T296" i="26"/>
  <c r="V296" i="26"/>
  <c r="X296" i="26"/>
  <c r="AB296" i="26"/>
  <c r="AC296" i="26"/>
  <c r="AD296" i="26"/>
  <c r="AE296" i="26"/>
  <c r="AF296" i="26"/>
  <c r="AG296" i="26"/>
  <c r="AH296" i="26"/>
  <c r="AI296" i="26"/>
  <c r="AJ296" i="26"/>
  <c r="AK296" i="26"/>
  <c r="A297" i="26"/>
  <c r="C297" i="26"/>
  <c r="D297" i="26"/>
  <c r="F297" i="26"/>
  <c r="H297" i="26"/>
  <c r="J297" i="26"/>
  <c r="L297" i="26"/>
  <c r="N297" i="26"/>
  <c r="P297" i="26"/>
  <c r="R297" i="26"/>
  <c r="T297" i="26"/>
  <c r="V297" i="26"/>
  <c r="X297" i="26"/>
  <c r="AB297" i="26"/>
  <c r="AE297" i="26"/>
  <c r="AF297" i="26"/>
  <c r="AG297" i="26"/>
  <c r="AH297" i="26"/>
  <c r="AI297" i="26"/>
  <c r="AJ297" i="26"/>
  <c r="AK297" i="26"/>
  <c r="C298" i="26"/>
  <c r="D298" i="26"/>
  <c r="F298" i="26"/>
  <c r="H298" i="26"/>
  <c r="J298" i="26"/>
  <c r="L298" i="26"/>
  <c r="N298" i="26"/>
  <c r="P298" i="26"/>
  <c r="R298" i="26"/>
  <c r="T298" i="26"/>
  <c r="V298" i="26"/>
  <c r="X298" i="26"/>
  <c r="AB298" i="26"/>
  <c r="AE298" i="26"/>
  <c r="AF298" i="26"/>
  <c r="AG298" i="26"/>
  <c r="AH298" i="26"/>
  <c r="AI298" i="26"/>
  <c r="AJ298" i="26"/>
  <c r="AK298" i="26"/>
  <c r="C299" i="26"/>
  <c r="AD299" i="26" s="1"/>
  <c r="D299" i="26"/>
  <c r="F299" i="26"/>
  <c r="H299" i="26"/>
  <c r="J299" i="26"/>
  <c r="L299" i="26"/>
  <c r="N299" i="26"/>
  <c r="P299" i="26"/>
  <c r="R299" i="26"/>
  <c r="T299" i="26"/>
  <c r="V299" i="26"/>
  <c r="X299" i="26"/>
  <c r="AB299" i="26"/>
  <c r="AE299" i="26"/>
  <c r="AF299" i="26"/>
  <c r="AG299" i="26"/>
  <c r="AH299" i="26"/>
  <c r="AI299" i="26"/>
  <c r="AJ299" i="26"/>
  <c r="AK299" i="26"/>
  <c r="C300" i="26"/>
  <c r="A300" i="26" s="1"/>
  <c r="D300" i="26"/>
  <c r="F300" i="26"/>
  <c r="H300" i="26"/>
  <c r="J300" i="26"/>
  <c r="L300" i="26"/>
  <c r="N300" i="26"/>
  <c r="P300" i="26"/>
  <c r="R300" i="26"/>
  <c r="T300" i="26"/>
  <c r="V300" i="26"/>
  <c r="X300" i="26"/>
  <c r="AB300" i="26"/>
  <c r="AE300" i="26"/>
  <c r="AF300" i="26"/>
  <c r="AG300" i="26"/>
  <c r="AH300" i="26"/>
  <c r="AI300" i="26"/>
  <c r="AJ300" i="26"/>
  <c r="AK300" i="26"/>
  <c r="C17" i="26"/>
  <c r="A17" i="26" s="1"/>
  <c r="D17" i="26"/>
  <c r="F17" i="26"/>
  <c r="H17" i="26"/>
  <c r="J17" i="26"/>
  <c r="L17" i="26"/>
  <c r="N17" i="26"/>
  <c r="P17" i="26"/>
  <c r="R17" i="26"/>
  <c r="T17" i="26"/>
  <c r="V17" i="26"/>
  <c r="X17" i="26"/>
  <c r="AB17" i="26"/>
  <c r="AE17" i="26"/>
  <c r="AI17" i="26"/>
  <c r="C4" i="26"/>
  <c r="A4" i="26" s="1"/>
  <c r="D4" i="26"/>
  <c r="F4" i="26"/>
  <c r="H4" i="26"/>
  <c r="J4" i="26"/>
  <c r="L4" i="26"/>
  <c r="N4" i="26"/>
  <c r="P4" i="26"/>
  <c r="R4" i="26"/>
  <c r="T4" i="26"/>
  <c r="V4" i="26"/>
  <c r="X4" i="26"/>
  <c r="AB4" i="26"/>
  <c r="AE4" i="26"/>
  <c r="AI4" i="26"/>
  <c r="C5" i="26"/>
  <c r="AD5" i="26" s="1"/>
  <c r="D5" i="26"/>
  <c r="F5" i="26"/>
  <c r="H5" i="26"/>
  <c r="J5" i="26"/>
  <c r="L5" i="26"/>
  <c r="N5" i="26"/>
  <c r="P5" i="26"/>
  <c r="R5" i="26"/>
  <c r="T5" i="26"/>
  <c r="V5" i="26"/>
  <c r="X5" i="26"/>
  <c r="AB5" i="26"/>
  <c r="AE5" i="26"/>
  <c r="AI5" i="26"/>
  <c r="C6" i="26"/>
  <c r="AD6" i="26" s="1"/>
  <c r="D6" i="26"/>
  <c r="F6" i="26"/>
  <c r="H6" i="26"/>
  <c r="J6" i="26"/>
  <c r="L6" i="26"/>
  <c r="N6" i="26"/>
  <c r="P6" i="26"/>
  <c r="R6" i="26"/>
  <c r="T6" i="26"/>
  <c r="V6" i="26"/>
  <c r="X6" i="26"/>
  <c r="AB6" i="26"/>
  <c r="C7" i="26"/>
  <c r="AD7" i="26" s="1"/>
  <c r="D7" i="26"/>
  <c r="F7" i="26"/>
  <c r="H7" i="26"/>
  <c r="J7" i="26"/>
  <c r="L7" i="26"/>
  <c r="N7" i="26"/>
  <c r="P7" i="26"/>
  <c r="R7" i="26"/>
  <c r="T7" i="26"/>
  <c r="V7" i="26"/>
  <c r="X7" i="26"/>
  <c r="AB7" i="26"/>
  <c r="AE7" i="26"/>
  <c r="AI7" i="26"/>
  <c r="C8" i="26"/>
  <c r="A8" i="26" s="1"/>
  <c r="D8" i="26"/>
  <c r="F8" i="26"/>
  <c r="H8" i="26"/>
  <c r="J8" i="26"/>
  <c r="L8" i="26"/>
  <c r="N8" i="26"/>
  <c r="P8" i="26"/>
  <c r="R8" i="26"/>
  <c r="T8" i="26"/>
  <c r="V8" i="26"/>
  <c r="X8" i="26"/>
  <c r="AB8" i="26"/>
  <c r="AE8" i="26"/>
  <c r="AI8" i="26"/>
  <c r="C9" i="26"/>
  <c r="AD9" i="26" s="1"/>
  <c r="D9" i="26"/>
  <c r="F9" i="26"/>
  <c r="H9" i="26"/>
  <c r="J9" i="26"/>
  <c r="L9" i="26"/>
  <c r="N9" i="26"/>
  <c r="P9" i="26"/>
  <c r="R9" i="26"/>
  <c r="T9" i="26"/>
  <c r="V9" i="26"/>
  <c r="X9" i="26"/>
  <c r="AB9" i="26"/>
  <c r="AE9" i="26"/>
  <c r="AI9" i="26"/>
  <c r="C10" i="26"/>
  <c r="AD10" i="26" s="1"/>
  <c r="D10" i="26"/>
  <c r="F10" i="26"/>
  <c r="H10" i="26"/>
  <c r="J10" i="26"/>
  <c r="L10" i="26"/>
  <c r="N10" i="26"/>
  <c r="P10" i="26"/>
  <c r="R10" i="26"/>
  <c r="T10" i="26"/>
  <c r="V10" i="26"/>
  <c r="X10" i="26"/>
  <c r="AB10" i="26"/>
  <c r="C11" i="26"/>
  <c r="AD11" i="26" s="1"/>
  <c r="D11" i="26"/>
  <c r="F11" i="26"/>
  <c r="H11" i="26"/>
  <c r="J11" i="26"/>
  <c r="L11" i="26"/>
  <c r="N11" i="26"/>
  <c r="P11" i="26"/>
  <c r="R11" i="26"/>
  <c r="T11" i="26"/>
  <c r="V11" i="26"/>
  <c r="X11" i="26"/>
  <c r="AB11" i="26"/>
  <c r="AE11" i="26"/>
  <c r="AI11" i="26"/>
  <c r="C12" i="26"/>
  <c r="A12" i="26" s="1"/>
  <c r="D12" i="26"/>
  <c r="F12" i="26"/>
  <c r="H12" i="26"/>
  <c r="J12" i="26"/>
  <c r="L12" i="26"/>
  <c r="N12" i="26"/>
  <c r="P12" i="26"/>
  <c r="R12" i="26"/>
  <c r="T12" i="26"/>
  <c r="V12" i="26"/>
  <c r="X12" i="26"/>
  <c r="AB12" i="26"/>
  <c r="AE12" i="26"/>
  <c r="AI12" i="26"/>
  <c r="C13" i="26"/>
  <c r="A13" i="26" s="1"/>
  <c r="D13" i="26"/>
  <c r="F13" i="26"/>
  <c r="H13" i="26"/>
  <c r="J13" i="26"/>
  <c r="L13" i="26"/>
  <c r="N13" i="26"/>
  <c r="P13" i="26"/>
  <c r="R13" i="26"/>
  <c r="T13" i="26"/>
  <c r="V13" i="26"/>
  <c r="X13" i="26"/>
  <c r="AB13" i="26"/>
  <c r="AE13" i="26"/>
  <c r="AI13" i="26"/>
  <c r="C14" i="26"/>
  <c r="AD14" i="26" s="1"/>
  <c r="D14" i="26"/>
  <c r="F14" i="26"/>
  <c r="H14" i="26"/>
  <c r="J14" i="26"/>
  <c r="L14" i="26"/>
  <c r="N14" i="26"/>
  <c r="P14" i="26"/>
  <c r="R14" i="26"/>
  <c r="T14" i="26"/>
  <c r="V14" i="26"/>
  <c r="X14" i="26"/>
  <c r="AB14" i="26"/>
  <c r="C15" i="26"/>
  <c r="AD15" i="26" s="1"/>
  <c r="D15" i="26"/>
  <c r="F15" i="26"/>
  <c r="H15" i="26"/>
  <c r="J15" i="26"/>
  <c r="L15" i="26"/>
  <c r="N15" i="26"/>
  <c r="P15" i="26"/>
  <c r="R15" i="26"/>
  <c r="T15" i="26"/>
  <c r="V15" i="26"/>
  <c r="X15" i="26"/>
  <c r="AB15" i="26"/>
  <c r="AE15" i="26"/>
  <c r="AI15" i="26"/>
  <c r="C16" i="26"/>
  <c r="A16" i="26" s="1"/>
  <c r="D16" i="26"/>
  <c r="F16" i="26"/>
  <c r="H16" i="26"/>
  <c r="J16" i="26"/>
  <c r="L16" i="26"/>
  <c r="N16" i="26"/>
  <c r="P16" i="26"/>
  <c r="R16" i="26"/>
  <c r="T16" i="26"/>
  <c r="V16" i="26"/>
  <c r="X16" i="26"/>
  <c r="AB16" i="26"/>
  <c r="AE16" i="26"/>
  <c r="AI16" i="26"/>
  <c r="C3" i="26"/>
  <c r="AD3" i="26" s="1"/>
  <c r="AK41" i="24"/>
  <c r="AL41" i="24"/>
  <c r="AM41" i="24"/>
  <c r="AN41" i="24"/>
  <c r="AO41" i="24"/>
  <c r="AP41" i="24"/>
  <c r="AQ41" i="24"/>
  <c r="AK42" i="24"/>
  <c r="AL42" i="24"/>
  <c r="AM42" i="24"/>
  <c r="AN42" i="24"/>
  <c r="AO42" i="24"/>
  <c r="AP42" i="24"/>
  <c r="AQ42" i="24"/>
  <c r="AK43" i="24"/>
  <c r="AL43" i="24"/>
  <c r="AM43" i="24"/>
  <c r="AN43" i="24"/>
  <c r="AO43" i="24"/>
  <c r="AP43" i="24"/>
  <c r="AQ43" i="24"/>
  <c r="AK44" i="24"/>
  <c r="AL44" i="24"/>
  <c r="AM44" i="24"/>
  <c r="AN44" i="24"/>
  <c r="AO44" i="24"/>
  <c r="AP44" i="24"/>
  <c r="AQ44" i="24"/>
  <c r="AK45" i="24"/>
  <c r="AL45" i="24"/>
  <c r="AM45" i="24"/>
  <c r="AN45" i="24"/>
  <c r="AO45" i="24"/>
  <c r="AP45" i="24"/>
  <c r="AQ45" i="24"/>
  <c r="AK46" i="24"/>
  <c r="AL46" i="24"/>
  <c r="AM46" i="24"/>
  <c r="AN46" i="24"/>
  <c r="AO46" i="24"/>
  <c r="AP46" i="24"/>
  <c r="AQ46" i="24"/>
  <c r="AK47" i="24"/>
  <c r="AL47" i="24"/>
  <c r="AM47" i="24"/>
  <c r="AN47" i="24"/>
  <c r="AO47" i="24"/>
  <c r="AP47" i="24"/>
  <c r="AQ47" i="24"/>
  <c r="AK48" i="24"/>
  <c r="AL48" i="24"/>
  <c r="AM48" i="24"/>
  <c r="AN48" i="24"/>
  <c r="AO48" i="24"/>
  <c r="AP48" i="24"/>
  <c r="AQ48" i="24"/>
  <c r="AK49" i="24"/>
  <c r="AL49" i="24"/>
  <c r="AM49" i="24"/>
  <c r="AN49" i="24"/>
  <c r="AO49" i="24"/>
  <c r="AP49" i="24"/>
  <c r="AQ49" i="24"/>
  <c r="AK50" i="24"/>
  <c r="AL50" i="24"/>
  <c r="AM50" i="24"/>
  <c r="AN50" i="24"/>
  <c r="AO50" i="24"/>
  <c r="AP50" i="24"/>
  <c r="AQ50" i="24"/>
  <c r="AK51" i="24"/>
  <c r="AL51" i="24"/>
  <c r="AM51" i="24"/>
  <c r="AN51" i="24"/>
  <c r="AO51" i="24"/>
  <c r="AP51" i="24"/>
  <c r="AQ51" i="24"/>
  <c r="AK52" i="24"/>
  <c r="AL52" i="24"/>
  <c r="AM52" i="24"/>
  <c r="AN52" i="24"/>
  <c r="AO52" i="24"/>
  <c r="AP52" i="24"/>
  <c r="AQ52" i="24"/>
  <c r="AK53" i="24"/>
  <c r="AL53" i="24"/>
  <c r="AM53" i="24"/>
  <c r="AN53" i="24"/>
  <c r="AO53" i="24"/>
  <c r="AP53" i="24"/>
  <c r="AQ53" i="24"/>
  <c r="AK54" i="24"/>
  <c r="AL54" i="24"/>
  <c r="AM54" i="24"/>
  <c r="AN54" i="24"/>
  <c r="AO54" i="24"/>
  <c r="AP54" i="24"/>
  <c r="AQ54" i="24"/>
  <c r="AK55" i="24"/>
  <c r="AL55" i="24"/>
  <c r="AM55" i="24"/>
  <c r="AN55" i="24"/>
  <c r="AO55" i="24"/>
  <c r="AP55" i="24"/>
  <c r="AQ55" i="24"/>
  <c r="AK56" i="24"/>
  <c r="AL56" i="24"/>
  <c r="AM56" i="24"/>
  <c r="AN56" i="24"/>
  <c r="AO56" i="24"/>
  <c r="AP56" i="24"/>
  <c r="AQ56" i="24"/>
  <c r="AK57" i="24"/>
  <c r="AL57" i="24"/>
  <c r="AM57" i="24"/>
  <c r="AN57" i="24"/>
  <c r="AO57" i="24"/>
  <c r="AP57" i="24"/>
  <c r="AQ57" i="24"/>
  <c r="AK58" i="24"/>
  <c r="AL58" i="24"/>
  <c r="AM58" i="24"/>
  <c r="AN58" i="24"/>
  <c r="AO58" i="24"/>
  <c r="AP58" i="24"/>
  <c r="AQ58" i="24"/>
  <c r="AK59" i="24"/>
  <c r="AL59" i="24"/>
  <c r="AM59" i="24"/>
  <c r="AN59" i="24"/>
  <c r="AO59" i="24"/>
  <c r="AP59" i="24"/>
  <c r="AQ59" i="24"/>
  <c r="AK60" i="24"/>
  <c r="AL60" i="24"/>
  <c r="AM60" i="24"/>
  <c r="AN60" i="24"/>
  <c r="AO60" i="24"/>
  <c r="AP60" i="24"/>
  <c r="AQ60" i="24"/>
  <c r="AK61" i="24"/>
  <c r="AL61" i="24"/>
  <c r="AM61" i="24"/>
  <c r="AN61" i="24"/>
  <c r="AO61" i="24"/>
  <c r="AP61" i="24"/>
  <c r="AQ61" i="24"/>
  <c r="AK62" i="24"/>
  <c r="AL62" i="24"/>
  <c r="AM62" i="24"/>
  <c r="AN62" i="24"/>
  <c r="AO62" i="24"/>
  <c r="AP62" i="24"/>
  <c r="AQ62" i="24"/>
  <c r="AK63" i="24"/>
  <c r="AL63" i="24"/>
  <c r="AM63" i="24"/>
  <c r="AN63" i="24"/>
  <c r="AO63" i="24"/>
  <c r="AP63" i="24"/>
  <c r="AQ63" i="24"/>
  <c r="AK64" i="24"/>
  <c r="AL64" i="24"/>
  <c r="AM64" i="24"/>
  <c r="AN64" i="24"/>
  <c r="AO64" i="24"/>
  <c r="AP64" i="24"/>
  <c r="AQ64" i="24"/>
  <c r="AK65" i="24"/>
  <c r="AL65" i="24"/>
  <c r="AM65" i="24"/>
  <c r="AN65" i="24"/>
  <c r="AO65" i="24"/>
  <c r="AP65" i="24"/>
  <c r="AQ65" i="24"/>
  <c r="AK66" i="24"/>
  <c r="AL66" i="24"/>
  <c r="AM66" i="24"/>
  <c r="AN66" i="24"/>
  <c r="AO66" i="24"/>
  <c r="AP66" i="24"/>
  <c r="AQ66" i="24"/>
  <c r="AK67" i="24"/>
  <c r="AL67" i="24"/>
  <c r="AM67" i="24"/>
  <c r="AN67" i="24"/>
  <c r="AO67" i="24"/>
  <c r="AP67" i="24"/>
  <c r="AQ67" i="24"/>
  <c r="AK68" i="24"/>
  <c r="AL68" i="24"/>
  <c r="AM68" i="24"/>
  <c r="AN68" i="24"/>
  <c r="AO68" i="24"/>
  <c r="AP68" i="24"/>
  <c r="AQ68" i="24"/>
  <c r="AK69" i="24"/>
  <c r="AL69" i="24"/>
  <c r="AM69" i="24"/>
  <c r="AN69" i="24"/>
  <c r="AO69" i="24"/>
  <c r="AP69" i="24"/>
  <c r="AQ69" i="24"/>
  <c r="AK70" i="24"/>
  <c r="AL70" i="24"/>
  <c r="AM70" i="24"/>
  <c r="AN70" i="24"/>
  <c r="AO70" i="24"/>
  <c r="AP70" i="24"/>
  <c r="AQ70" i="24"/>
  <c r="AK71" i="24"/>
  <c r="AL71" i="24"/>
  <c r="AM71" i="24"/>
  <c r="AN71" i="24"/>
  <c r="AO71" i="24"/>
  <c r="AP71" i="24"/>
  <c r="AQ71" i="24"/>
  <c r="AK72" i="24"/>
  <c r="AL72" i="24"/>
  <c r="AM72" i="24"/>
  <c r="AN72" i="24"/>
  <c r="AO72" i="24"/>
  <c r="AP72" i="24"/>
  <c r="AQ72" i="24"/>
  <c r="AK73" i="24"/>
  <c r="AL73" i="24"/>
  <c r="AM73" i="24"/>
  <c r="AN73" i="24"/>
  <c r="AO73" i="24"/>
  <c r="AP73" i="24"/>
  <c r="AQ73" i="24"/>
  <c r="AK74" i="24"/>
  <c r="AL74" i="24"/>
  <c r="AM74" i="24"/>
  <c r="AN74" i="24"/>
  <c r="AO74" i="24"/>
  <c r="AP74" i="24"/>
  <c r="AQ74" i="24"/>
  <c r="AK75" i="24"/>
  <c r="AL75" i="24"/>
  <c r="AM75" i="24"/>
  <c r="AN75" i="24"/>
  <c r="AO75" i="24"/>
  <c r="AP75" i="24"/>
  <c r="AQ75" i="24"/>
  <c r="AK76" i="24"/>
  <c r="AL76" i="24"/>
  <c r="AM76" i="24"/>
  <c r="AN76" i="24"/>
  <c r="AO76" i="24"/>
  <c r="AP76" i="24"/>
  <c r="AQ76" i="24"/>
  <c r="AK77" i="24"/>
  <c r="AL77" i="24"/>
  <c r="AM77" i="24"/>
  <c r="AN77" i="24"/>
  <c r="AO77" i="24"/>
  <c r="AP77" i="24"/>
  <c r="AQ77" i="24"/>
  <c r="AK78" i="24"/>
  <c r="AL78" i="24"/>
  <c r="AM78" i="24"/>
  <c r="AN78" i="24"/>
  <c r="AO78" i="24"/>
  <c r="AP78" i="24"/>
  <c r="AQ78" i="24"/>
  <c r="AK79" i="24"/>
  <c r="AL79" i="24"/>
  <c r="AM79" i="24"/>
  <c r="AN79" i="24"/>
  <c r="AO79" i="24"/>
  <c r="AP79" i="24"/>
  <c r="AQ79" i="24"/>
  <c r="AK80" i="24"/>
  <c r="AL80" i="24"/>
  <c r="AM80" i="24"/>
  <c r="AN80" i="24"/>
  <c r="AO80" i="24"/>
  <c r="AP80" i="24"/>
  <c r="AQ80" i="24"/>
  <c r="AK81" i="24"/>
  <c r="AL81" i="24"/>
  <c r="AM81" i="24"/>
  <c r="AN81" i="24"/>
  <c r="AO81" i="24"/>
  <c r="AP81" i="24"/>
  <c r="AQ81" i="24"/>
  <c r="AK82" i="24"/>
  <c r="AL82" i="24"/>
  <c r="AM82" i="24"/>
  <c r="AN82" i="24"/>
  <c r="AO82" i="24"/>
  <c r="AP82" i="24"/>
  <c r="AQ82" i="24"/>
  <c r="AK83" i="24"/>
  <c r="AL83" i="24"/>
  <c r="AM83" i="24"/>
  <c r="AN83" i="24"/>
  <c r="AO83" i="24"/>
  <c r="AP83" i="24"/>
  <c r="AQ83" i="24"/>
  <c r="AK84" i="24"/>
  <c r="AL84" i="24"/>
  <c r="AM84" i="24"/>
  <c r="AN84" i="24"/>
  <c r="AO84" i="24"/>
  <c r="AP84" i="24"/>
  <c r="AQ84" i="24"/>
  <c r="AK85" i="24"/>
  <c r="AL85" i="24"/>
  <c r="AM85" i="24"/>
  <c r="AN85" i="24"/>
  <c r="AO85" i="24"/>
  <c r="AP85" i="24"/>
  <c r="AQ85" i="24"/>
  <c r="AK86" i="24"/>
  <c r="AL86" i="24"/>
  <c r="AM86" i="24"/>
  <c r="AN86" i="24"/>
  <c r="AO86" i="24"/>
  <c r="AP86" i="24"/>
  <c r="AQ86" i="24"/>
  <c r="AK87" i="24"/>
  <c r="AL87" i="24"/>
  <c r="AM87" i="24"/>
  <c r="AN87" i="24"/>
  <c r="AO87" i="24"/>
  <c r="AP87" i="24"/>
  <c r="AQ87" i="24"/>
  <c r="AK88" i="24"/>
  <c r="AL88" i="24"/>
  <c r="AM88" i="24"/>
  <c r="AN88" i="24"/>
  <c r="AO88" i="24"/>
  <c r="AP88" i="24"/>
  <c r="AQ88" i="24"/>
  <c r="AK89" i="24"/>
  <c r="AL89" i="24"/>
  <c r="AM89" i="24"/>
  <c r="AN89" i="24"/>
  <c r="AO89" i="24"/>
  <c r="AP89" i="24"/>
  <c r="AQ89" i="24"/>
  <c r="AK90" i="24"/>
  <c r="AL90" i="24"/>
  <c r="AM90" i="24"/>
  <c r="AN90" i="24"/>
  <c r="AO90" i="24"/>
  <c r="AP90" i="24"/>
  <c r="AQ90" i="24"/>
  <c r="AK91" i="24"/>
  <c r="AL91" i="24"/>
  <c r="AM91" i="24"/>
  <c r="AN91" i="24"/>
  <c r="AO91" i="24"/>
  <c r="AP91" i="24"/>
  <c r="AQ91" i="24"/>
  <c r="AK92" i="24"/>
  <c r="AL92" i="24"/>
  <c r="AM92" i="24"/>
  <c r="AN92" i="24"/>
  <c r="AO92" i="24"/>
  <c r="AP92" i="24"/>
  <c r="AQ92" i="24"/>
  <c r="AK93" i="24"/>
  <c r="AL93" i="24"/>
  <c r="AM93" i="24"/>
  <c r="AN93" i="24"/>
  <c r="AO93" i="24"/>
  <c r="AP93" i="24"/>
  <c r="AQ93" i="24"/>
  <c r="AK94" i="24"/>
  <c r="AL94" i="24"/>
  <c r="AM94" i="24"/>
  <c r="AN94" i="24"/>
  <c r="AO94" i="24"/>
  <c r="AP94" i="24"/>
  <c r="AQ94" i="24"/>
  <c r="AK95" i="24"/>
  <c r="AL95" i="24"/>
  <c r="AM95" i="24"/>
  <c r="AN95" i="24"/>
  <c r="AO95" i="24"/>
  <c r="AP95" i="24"/>
  <c r="AQ95" i="24"/>
  <c r="AK96" i="24"/>
  <c r="AL96" i="24"/>
  <c r="AM96" i="24"/>
  <c r="AN96" i="24"/>
  <c r="AO96" i="24"/>
  <c r="AP96" i="24"/>
  <c r="AQ96" i="24"/>
  <c r="AK97" i="24"/>
  <c r="AL97" i="24"/>
  <c r="AM97" i="24"/>
  <c r="AN97" i="24"/>
  <c r="AO97" i="24"/>
  <c r="AP97" i="24"/>
  <c r="AQ97" i="24"/>
  <c r="AK98" i="24"/>
  <c r="AL98" i="24"/>
  <c r="AM98" i="24"/>
  <c r="AN98" i="24"/>
  <c r="AO98" i="24"/>
  <c r="AP98" i="24"/>
  <c r="AQ98" i="24"/>
  <c r="AK99" i="24"/>
  <c r="AL99" i="24"/>
  <c r="AM99" i="24"/>
  <c r="AN99" i="24"/>
  <c r="AO99" i="24"/>
  <c r="AP99" i="24"/>
  <c r="AQ99" i="24"/>
  <c r="AK100" i="24"/>
  <c r="AL100" i="24"/>
  <c r="AM100" i="24"/>
  <c r="AN100" i="24"/>
  <c r="AO100" i="24"/>
  <c r="AP100" i="24"/>
  <c r="AQ100" i="24"/>
  <c r="AK101" i="24"/>
  <c r="AL101" i="24"/>
  <c r="AM101" i="24"/>
  <c r="AN101" i="24"/>
  <c r="AO101" i="24"/>
  <c r="AP101" i="24"/>
  <c r="AQ101" i="24"/>
  <c r="AK102" i="24"/>
  <c r="AL102" i="24"/>
  <c r="AM102" i="24"/>
  <c r="AN102" i="24"/>
  <c r="AO102" i="24"/>
  <c r="AP102" i="24"/>
  <c r="AQ102" i="24"/>
  <c r="AK103" i="24"/>
  <c r="AL103" i="24"/>
  <c r="AM103" i="24"/>
  <c r="AN103" i="24"/>
  <c r="AO103" i="24"/>
  <c r="AP103" i="24"/>
  <c r="AQ103" i="24"/>
  <c r="AK104" i="24"/>
  <c r="AL104" i="24"/>
  <c r="AM104" i="24"/>
  <c r="AN104" i="24"/>
  <c r="AO104" i="24"/>
  <c r="AP104" i="24"/>
  <c r="AQ104" i="24"/>
  <c r="AK105" i="24"/>
  <c r="AL105" i="24"/>
  <c r="AM105" i="24"/>
  <c r="AN105" i="24"/>
  <c r="AO105" i="24"/>
  <c r="AP105" i="24"/>
  <c r="AQ105" i="24"/>
  <c r="AK106" i="24"/>
  <c r="AL106" i="24"/>
  <c r="AM106" i="24"/>
  <c r="AN106" i="24"/>
  <c r="AO106" i="24"/>
  <c r="AP106" i="24"/>
  <c r="AQ106" i="24"/>
  <c r="AK107" i="24"/>
  <c r="AL107" i="24"/>
  <c r="AM107" i="24"/>
  <c r="AN107" i="24"/>
  <c r="AO107" i="24"/>
  <c r="AP107" i="24"/>
  <c r="AQ107" i="24"/>
  <c r="AK108" i="24"/>
  <c r="AL108" i="24"/>
  <c r="AM108" i="24"/>
  <c r="AN108" i="24"/>
  <c r="AO108" i="24"/>
  <c r="AP108" i="24"/>
  <c r="AQ108" i="24"/>
  <c r="AK109" i="24"/>
  <c r="AL109" i="24"/>
  <c r="AM109" i="24"/>
  <c r="AN109" i="24"/>
  <c r="AO109" i="24"/>
  <c r="AP109" i="24"/>
  <c r="AQ109" i="24"/>
  <c r="AK110" i="24"/>
  <c r="AL110" i="24"/>
  <c r="AM110" i="24"/>
  <c r="AN110" i="24"/>
  <c r="AO110" i="24"/>
  <c r="AP110" i="24"/>
  <c r="AQ110" i="24"/>
  <c r="AK111" i="24"/>
  <c r="AL111" i="24"/>
  <c r="AM111" i="24"/>
  <c r="AN111" i="24"/>
  <c r="AO111" i="24"/>
  <c r="AP111" i="24"/>
  <c r="AQ111" i="24"/>
  <c r="AK112" i="24"/>
  <c r="AL112" i="24"/>
  <c r="AM112" i="24"/>
  <c r="AN112" i="24"/>
  <c r="AO112" i="24"/>
  <c r="AP112" i="24"/>
  <c r="AQ112" i="24"/>
  <c r="AK113" i="24"/>
  <c r="AL113" i="24"/>
  <c r="AM113" i="24"/>
  <c r="AN113" i="24"/>
  <c r="AO113" i="24"/>
  <c r="AP113" i="24"/>
  <c r="AQ113" i="24"/>
  <c r="AK114" i="24"/>
  <c r="AL114" i="24"/>
  <c r="AM114" i="24"/>
  <c r="AN114" i="24"/>
  <c r="AO114" i="24"/>
  <c r="AP114" i="24"/>
  <c r="AQ114" i="24"/>
  <c r="AK115" i="24"/>
  <c r="AL115" i="24"/>
  <c r="AM115" i="24"/>
  <c r="AN115" i="24"/>
  <c r="AO115" i="24"/>
  <c r="AP115" i="24"/>
  <c r="AQ115" i="24"/>
  <c r="AK116" i="24"/>
  <c r="AL116" i="24"/>
  <c r="AM116" i="24"/>
  <c r="AN116" i="24"/>
  <c r="AO116" i="24"/>
  <c r="AP116" i="24"/>
  <c r="AQ116" i="24"/>
  <c r="AK117" i="24"/>
  <c r="AL117" i="24"/>
  <c r="AM117" i="24"/>
  <c r="AN117" i="24"/>
  <c r="AO117" i="24"/>
  <c r="AP117" i="24"/>
  <c r="AQ117" i="24"/>
  <c r="AK118" i="24"/>
  <c r="AL118" i="24"/>
  <c r="AM118" i="24"/>
  <c r="AN118" i="24"/>
  <c r="AO118" i="24"/>
  <c r="AP118" i="24"/>
  <c r="AQ118" i="24"/>
  <c r="AK119" i="24"/>
  <c r="AL119" i="24"/>
  <c r="AM119" i="24"/>
  <c r="AN119" i="24"/>
  <c r="AO119" i="24"/>
  <c r="AP119" i="24"/>
  <c r="AQ119" i="24"/>
  <c r="AK120" i="24"/>
  <c r="AL120" i="24"/>
  <c r="AM120" i="24"/>
  <c r="AN120" i="24"/>
  <c r="AO120" i="24"/>
  <c r="AP120" i="24"/>
  <c r="AQ120" i="24"/>
  <c r="AK121" i="24"/>
  <c r="AL121" i="24"/>
  <c r="AM121" i="24"/>
  <c r="AN121" i="24"/>
  <c r="AO121" i="24"/>
  <c r="AP121" i="24"/>
  <c r="AQ121" i="24"/>
  <c r="AK122" i="24"/>
  <c r="AL122" i="24"/>
  <c r="AM122" i="24"/>
  <c r="AN122" i="24"/>
  <c r="AO122" i="24"/>
  <c r="AP122" i="24"/>
  <c r="AQ122" i="24"/>
  <c r="AK123" i="24"/>
  <c r="AL123" i="24"/>
  <c r="AM123" i="24"/>
  <c r="AN123" i="24"/>
  <c r="AO123" i="24"/>
  <c r="AP123" i="24"/>
  <c r="AQ123" i="24"/>
  <c r="AK124" i="24"/>
  <c r="AL124" i="24"/>
  <c r="AM124" i="24"/>
  <c r="AN124" i="24"/>
  <c r="AO124" i="24"/>
  <c r="AP124" i="24"/>
  <c r="AQ124" i="24"/>
  <c r="AK125" i="24"/>
  <c r="AL125" i="24"/>
  <c r="AM125" i="24"/>
  <c r="AN125" i="24"/>
  <c r="AO125" i="24"/>
  <c r="AP125" i="24"/>
  <c r="AQ125" i="24"/>
  <c r="AK126" i="24"/>
  <c r="AL126" i="24"/>
  <c r="AM126" i="24"/>
  <c r="AN126" i="24"/>
  <c r="AO126" i="24"/>
  <c r="AP126" i="24"/>
  <c r="AQ126" i="24"/>
  <c r="AK127" i="24"/>
  <c r="AL127" i="24"/>
  <c r="AM127" i="24"/>
  <c r="AN127" i="24"/>
  <c r="AO127" i="24"/>
  <c r="AP127" i="24"/>
  <c r="AQ127" i="24"/>
  <c r="AK128" i="24"/>
  <c r="AL128" i="24"/>
  <c r="AM128" i="24"/>
  <c r="AN128" i="24"/>
  <c r="AO128" i="24"/>
  <c r="AP128" i="24"/>
  <c r="AQ128" i="24"/>
  <c r="AK129" i="24"/>
  <c r="AL129" i="24"/>
  <c r="AM129" i="24"/>
  <c r="AN129" i="24"/>
  <c r="AO129" i="24"/>
  <c r="AP129" i="24"/>
  <c r="AQ129" i="24"/>
  <c r="AK130" i="24"/>
  <c r="AL130" i="24"/>
  <c r="AM130" i="24"/>
  <c r="AN130" i="24"/>
  <c r="AO130" i="24"/>
  <c r="AP130" i="24"/>
  <c r="AQ130" i="24"/>
  <c r="AK131" i="24"/>
  <c r="AL131" i="24"/>
  <c r="AM131" i="24"/>
  <c r="AN131" i="24"/>
  <c r="AO131" i="24"/>
  <c r="AP131" i="24"/>
  <c r="AQ131" i="24"/>
  <c r="AK132" i="24"/>
  <c r="AL132" i="24"/>
  <c r="AM132" i="24"/>
  <c r="AN132" i="24"/>
  <c r="AO132" i="24"/>
  <c r="AP132" i="24"/>
  <c r="AQ132" i="24"/>
  <c r="AK133" i="24"/>
  <c r="AL133" i="24"/>
  <c r="AM133" i="24"/>
  <c r="AN133" i="24"/>
  <c r="AO133" i="24"/>
  <c r="AP133" i="24"/>
  <c r="AQ133" i="24"/>
  <c r="AK134" i="24"/>
  <c r="AL134" i="24"/>
  <c r="AM134" i="24"/>
  <c r="AN134" i="24"/>
  <c r="AO134" i="24"/>
  <c r="AP134" i="24"/>
  <c r="AQ134" i="24"/>
  <c r="AK135" i="24"/>
  <c r="AL135" i="24"/>
  <c r="AM135" i="24"/>
  <c r="AN135" i="24"/>
  <c r="AO135" i="24"/>
  <c r="AP135" i="24"/>
  <c r="AQ135" i="24"/>
  <c r="AK136" i="24"/>
  <c r="AL136" i="24"/>
  <c r="AM136" i="24"/>
  <c r="AN136" i="24"/>
  <c r="AO136" i="24"/>
  <c r="AP136" i="24"/>
  <c r="AQ136" i="24"/>
  <c r="AK137" i="24"/>
  <c r="AL137" i="24"/>
  <c r="AM137" i="24"/>
  <c r="AN137" i="24"/>
  <c r="AO137" i="24"/>
  <c r="AP137" i="24"/>
  <c r="AQ137" i="24"/>
  <c r="AK138" i="24"/>
  <c r="AL138" i="24"/>
  <c r="AM138" i="24"/>
  <c r="AN138" i="24"/>
  <c r="AO138" i="24"/>
  <c r="AP138" i="24"/>
  <c r="AQ138" i="24"/>
  <c r="AK139" i="24"/>
  <c r="AL139" i="24"/>
  <c r="AM139" i="24"/>
  <c r="AN139" i="24"/>
  <c r="AO139" i="24"/>
  <c r="AP139" i="24"/>
  <c r="AQ139" i="24"/>
  <c r="AK140" i="24"/>
  <c r="AL140" i="24"/>
  <c r="AM140" i="24"/>
  <c r="AN140" i="24"/>
  <c r="AO140" i="24"/>
  <c r="AP140" i="24"/>
  <c r="AQ140" i="24"/>
  <c r="AK141" i="24"/>
  <c r="AL141" i="24"/>
  <c r="AM141" i="24"/>
  <c r="AN141" i="24"/>
  <c r="AO141" i="24"/>
  <c r="AP141" i="24"/>
  <c r="AQ141" i="24"/>
  <c r="AK142" i="24"/>
  <c r="AL142" i="24"/>
  <c r="AM142" i="24"/>
  <c r="AN142" i="24"/>
  <c r="AO142" i="24"/>
  <c r="AP142" i="24"/>
  <c r="AQ142" i="24"/>
  <c r="AK143" i="24"/>
  <c r="AL143" i="24"/>
  <c r="AM143" i="24"/>
  <c r="AN143" i="24"/>
  <c r="AO143" i="24"/>
  <c r="AP143" i="24"/>
  <c r="AQ143" i="24"/>
  <c r="AK144" i="24"/>
  <c r="AL144" i="24"/>
  <c r="AM144" i="24"/>
  <c r="AN144" i="24"/>
  <c r="AO144" i="24"/>
  <c r="AP144" i="24"/>
  <c r="AQ144" i="24"/>
  <c r="AK145" i="24"/>
  <c r="AL145" i="24"/>
  <c r="AM145" i="24"/>
  <c r="AN145" i="24"/>
  <c r="AO145" i="24"/>
  <c r="AP145" i="24"/>
  <c r="AQ145" i="24"/>
  <c r="AK146" i="24"/>
  <c r="AL146" i="24"/>
  <c r="AM146" i="24"/>
  <c r="AN146" i="24"/>
  <c r="AO146" i="24"/>
  <c r="AP146" i="24"/>
  <c r="AQ146" i="24"/>
  <c r="AK147" i="24"/>
  <c r="AL147" i="24"/>
  <c r="AM147" i="24"/>
  <c r="AN147" i="24"/>
  <c r="AO147" i="24"/>
  <c r="AP147" i="24"/>
  <c r="AQ147" i="24"/>
  <c r="AK148" i="24"/>
  <c r="AL148" i="24"/>
  <c r="AM148" i="24"/>
  <c r="AN148" i="24"/>
  <c r="AO148" i="24"/>
  <c r="AP148" i="24"/>
  <c r="AQ148" i="24"/>
  <c r="AK149" i="24"/>
  <c r="AL149" i="24"/>
  <c r="AM149" i="24"/>
  <c r="AN149" i="24"/>
  <c r="AO149" i="24"/>
  <c r="AP149" i="24"/>
  <c r="AQ149" i="24"/>
  <c r="AK150" i="24"/>
  <c r="AL150" i="24"/>
  <c r="AM150" i="24"/>
  <c r="AN150" i="24"/>
  <c r="AO150" i="24"/>
  <c r="AP150" i="24"/>
  <c r="AQ150" i="24"/>
  <c r="AK151" i="24"/>
  <c r="AL151" i="24"/>
  <c r="AM151" i="24"/>
  <c r="AN151" i="24"/>
  <c r="AO151" i="24"/>
  <c r="AP151" i="24"/>
  <c r="AQ151" i="24"/>
  <c r="AK152" i="24"/>
  <c r="AL152" i="24"/>
  <c r="AM152" i="24"/>
  <c r="AN152" i="24"/>
  <c r="AO152" i="24"/>
  <c r="AP152" i="24"/>
  <c r="AQ152" i="24"/>
  <c r="AK153" i="24"/>
  <c r="AL153" i="24"/>
  <c r="AM153" i="24"/>
  <c r="AN153" i="24"/>
  <c r="AO153" i="24"/>
  <c r="AP153" i="24"/>
  <c r="AQ153" i="24"/>
  <c r="AK154" i="24"/>
  <c r="AL154" i="24"/>
  <c r="AM154" i="24"/>
  <c r="AN154" i="24"/>
  <c r="AO154" i="24"/>
  <c r="AP154" i="24"/>
  <c r="AQ154" i="24"/>
  <c r="AK155" i="24"/>
  <c r="AL155" i="24"/>
  <c r="AM155" i="24"/>
  <c r="AN155" i="24"/>
  <c r="AO155" i="24"/>
  <c r="AP155" i="24"/>
  <c r="AQ155" i="24"/>
  <c r="AK156" i="24"/>
  <c r="AL156" i="24"/>
  <c r="AM156" i="24"/>
  <c r="AN156" i="24"/>
  <c r="AO156" i="24"/>
  <c r="AP156" i="24"/>
  <c r="AQ156" i="24"/>
  <c r="AK157" i="24"/>
  <c r="AL157" i="24"/>
  <c r="AM157" i="24"/>
  <c r="AN157" i="24"/>
  <c r="AO157" i="24"/>
  <c r="AP157" i="24"/>
  <c r="AQ157" i="24"/>
  <c r="AK158" i="24"/>
  <c r="AL158" i="24"/>
  <c r="AM158" i="24"/>
  <c r="AN158" i="24"/>
  <c r="AO158" i="24"/>
  <c r="AP158" i="24"/>
  <c r="AQ158" i="24"/>
  <c r="AK159" i="24"/>
  <c r="AL159" i="24"/>
  <c r="AM159" i="24"/>
  <c r="AN159" i="24"/>
  <c r="AO159" i="24"/>
  <c r="AP159" i="24"/>
  <c r="AQ159" i="24"/>
  <c r="AK160" i="24"/>
  <c r="AL160" i="24"/>
  <c r="AM160" i="24"/>
  <c r="AN160" i="24"/>
  <c r="AO160" i="24"/>
  <c r="AP160" i="24"/>
  <c r="AQ160" i="24"/>
  <c r="AK161" i="24"/>
  <c r="AL161" i="24"/>
  <c r="AM161" i="24"/>
  <c r="AN161" i="24"/>
  <c r="AO161" i="24"/>
  <c r="AP161" i="24"/>
  <c r="AQ161" i="24"/>
  <c r="AK162" i="24"/>
  <c r="AL162" i="24"/>
  <c r="AM162" i="24"/>
  <c r="AN162" i="24"/>
  <c r="AO162" i="24"/>
  <c r="AP162" i="24"/>
  <c r="AQ162" i="24"/>
  <c r="AK163" i="24"/>
  <c r="AL163" i="24"/>
  <c r="AM163" i="24"/>
  <c r="AN163" i="24"/>
  <c r="AO163" i="24"/>
  <c r="AP163" i="24"/>
  <c r="AQ163" i="24"/>
  <c r="AK164" i="24"/>
  <c r="AL164" i="24"/>
  <c r="AM164" i="24"/>
  <c r="AN164" i="24"/>
  <c r="AO164" i="24"/>
  <c r="AP164" i="24"/>
  <c r="AQ164" i="24"/>
  <c r="AK165" i="24"/>
  <c r="AL165" i="24"/>
  <c r="AM165" i="24"/>
  <c r="AN165" i="24"/>
  <c r="AO165" i="24"/>
  <c r="AP165" i="24"/>
  <c r="AQ165" i="24"/>
  <c r="AK166" i="24"/>
  <c r="AL166" i="24"/>
  <c r="AM166" i="24"/>
  <c r="AN166" i="24"/>
  <c r="AO166" i="24"/>
  <c r="AP166" i="24"/>
  <c r="AQ166" i="24"/>
  <c r="AK167" i="24"/>
  <c r="AL167" i="24"/>
  <c r="AM167" i="24"/>
  <c r="AN167" i="24"/>
  <c r="AO167" i="24"/>
  <c r="AP167" i="24"/>
  <c r="AQ167" i="24"/>
  <c r="AK168" i="24"/>
  <c r="AL168" i="24"/>
  <c r="AM168" i="24"/>
  <c r="AN168" i="24"/>
  <c r="AO168" i="24"/>
  <c r="AP168" i="24"/>
  <c r="AQ168" i="24"/>
  <c r="AK169" i="24"/>
  <c r="AL169" i="24"/>
  <c r="AM169" i="24"/>
  <c r="AN169" i="24"/>
  <c r="AO169" i="24"/>
  <c r="AP169" i="24"/>
  <c r="AQ169" i="24"/>
  <c r="AK170" i="24"/>
  <c r="AL170" i="24"/>
  <c r="AM170" i="24"/>
  <c r="AN170" i="24"/>
  <c r="AO170" i="24"/>
  <c r="AP170" i="24"/>
  <c r="AQ170" i="24"/>
  <c r="AK171" i="24"/>
  <c r="AL171" i="24"/>
  <c r="AM171" i="24"/>
  <c r="AN171" i="24"/>
  <c r="AO171" i="24"/>
  <c r="AP171" i="24"/>
  <c r="AQ171" i="24"/>
  <c r="AK172" i="24"/>
  <c r="AL172" i="24"/>
  <c r="AM172" i="24"/>
  <c r="AN172" i="24"/>
  <c r="AO172" i="24"/>
  <c r="AP172" i="24"/>
  <c r="AQ172" i="24"/>
  <c r="AK173" i="24"/>
  <c r="AL173" i="24"/>
  <c r="AM173" i="24"/>
  <c r="AN173" i="24"/>
  <c r="AO173" i="24"/>
  <c r="AP173" i="24"/>
  <c r="AQ173" i="24"/>
  <c r="AK174" i="24"/>
  <c r="AL174" i="24"/>
  <c r="AM174" i="24"/>
  <c r="AN174" i="24"/>
  <c r="AO174" i="24"/>
  <c r="AP174" i="24"/>
  <c r="AQ174" i="24"/>
  <c r="AK175" i="24"/>
  <c r="AL175" i="24"/>
  <c r="AM175" i="24"/>
  <c r="AN175" i="24"/>
  <c r="AO175" i="24"/>
  <c r="AP175" i="24"/>
  <c r="AQ175" i="24"/>
  <c r="AK176" i="24"/>
  <c r="AL176" i="24"/>
  <c r="AM176" i="24"/>
  <c r="AN176" i="24"/>
  <c r="AO176" i="24"/>
  <c r="AP176" i="24"/>
  <c r="AQ176" i="24"/>
  <c r="AK177" i="24"/>
  <c r="AL177" i="24"/>
  <c r="AM177" i="24"/>
  <c r="AN177" i="24"/>
  <c r="AO177" i="24"/>
  <c r="AP177" i="24"/>
  <c r="AQ177" i="24"/>
  <c r="AK178" i="24"/>
  <c r="AL178" i="24"/>
  <c r="AM178" i="24"/>
  <c r="AN178" i="24"/>
  <c r="AO178" i="24"/>
  <c r="AP178" i="24"/>
  <c r="AQ178" i="24"/>
  <c r="AK179" i="24"/>
  <c r="AL179" i="24"/>
  <c r="AM179" i="24"/>
  <c r="AN179" i="24"/>
  <c r="AO179" i="24"/>
  <c r="AP179" i="24"/>
  <c r="AQ179" i="24"/>
  <c r="AK180" i="24"/>
  <c r="AL180" i="24"/>
  <c r="AM180" i="24"/>
  <c r="AN180" i="24"/>
  <c r="AO180" i="24"/>
  <c r="AP180" i="24"/>
  <c r="AQ180" i="24"/>
  <c r="AK181" i="24"/>
  <c r="AL181" i="24"/>
  <c r="AM181" i="24"/>
  <c r="AN181" i="24"/>
  <c r="AO181" i="24"/>
  <c r="AP181" i="24"/>
  <c r="AQ181" i="24"/>
  <c r="AK182" i="24"/>
  <c r="AL182" i="24"/>
  <c r="AM182" i="24"/>
  <c r="AN182" i="24"/>
  <c r="AO182" i="24"/>
  <c r="AP182" i="24"/>
  <c r="AQ182" i="24"/>
  <c r="AK183" i="24"/>
  <c r="AL183" i="24"/>
  <c r="AM183" i="24"/>
  <c r="AN183" i="24"/>
  <c r="AO183" i="24"/>
  <c r="AP183" i="24"/>
  <c r="AQ183" i="24"/>
  <c r="AK184" i="24"/>
  <c r="AL184" i="24"/>
  <c r="AM184" i="24"/>
  <c r="AN184" i="24"/>
  <c r="AO184" i="24"/>
  <c r="AP184" i="24"/>
  <c r="AQ184" i="24"/>
  <c r="AK185" i="24"/>
  <c r="AL185" i="24"/>
  <c r="AM185" i="24"/>
  <c r="AN185" i="24"/>
  <c r="AO185" i="24"/>
  <c r="AP185" i="24"/>
  <c r="AQ185" i="24"/>
  <c r="AK186" i="24"/>
  <c r="AL186" i="24"/>
  <c r="AM186" i="24"/>
  <c r="AN186" i="24"/>
  <c r="AO186" i="24"/>
  <c r="AP186" i="24"/>
  <c r="AQ186" i="24"/>
  <c r="AK187" i="24"/>
  <c r="AL187" i="24"/>
  <c r="AM187" i="24"/>
  <c r="AN187" i="24"/>
  <c r="AO187" i="24"/>
  <c r="AP187" i="24"/>
  <c r="AQ187" i="24"/>
  <c r="AK188" i="24"/>
  <c r="AL188" i="24"/>
  <c r="AM188" i="24"/>
  <c r="AN188" i="24"/>
  <c r="AO188" i="24"/>
  <c r="AP188" i="24"/>
  <c r="AQ188" i="24"/>
  <c r="AK189" i="24"/>
  <c r="AL189" i="24"/>
  <c r="AM189" i="24"/>
  <c r="AN189" i="24"/>
  <c r="AO189" i="24"/>
  <c r="AP189" i="24"/>
  <c r="AQ189" i="24"/>
  <c r="AK190" i="24"/>
  <c r="AL190" i="24"/>
  <c r="AM190" i="24"/>
  <c r="AN190" i="24"/>
  <c r="AO190" i="24"/>
  <c r="AP190" i="24"/>
  <c r="AQ190" i="24"/>
  <c r="AK191" i="24"/>
  <c r="AL191" i="24"/>
  <c r="AM191" i="24"/>
  <c r="AN191" i="24"/>
  <c r="AO191" i="24"/>
  <c r="AP191" i="24"/>
  <c r="AQ191" i="24"/>
  <c r="AK192" i="24"/>
  <c r="AL192" i="24"/>
  <c r="AM192" i="24"/>
  <c r="AN192" i="24"/>
  <c r="AO192" i="24"/>
  <c r="AP192" i="24"/>
  <c r="AQ192" i="24"/>
  <c r="AK193" i="24"/>
  <c r="AL193" i="24"/>
  <c r="AM193" i="24"/>
  <c r="AN193" i="24"/>
  <c r="AO193" i="24"/>
  <c r="AP193" i="24"/>
  <c r="AQ193" i="24"/>
  <c r="AK194" i="24"/>
  <c r="AL194" i="24"/>
  <c r="AM194" i="24"/>
  <c r="AN194" i="24"/>
  <c r="AO194" i="24"/>
  <c r="AP194" i="24"/>
  <c r="AQ194" i="24"/>
  <c r="AK195" i="24"/>
  <c r="AL195" i="24"/>
  <c r="AM195" i="24"/>
  <c r="AN195" i="24"/>
  <c r="AO195" i="24"/>
  <c r="AP195" i="24"/>
  <c r="AQ195" i="24"/>
  <c r="AK196" i="24"/>
  <c r="AL196" i="24"/>
  <c r="AM196" i="24"/>
  <c r="AN196" i="24"/>
  <c r="AO196" i="24"/>
  <c r="AP196" i="24"/>
  <c r="AQ196" i="24"/>
  <c r="AK197" i="24"/>
  <c r="AL197" i="24"/>
  <c r="AM197" i="24"/>
  <c r="AN197" i="24"/>
  <c r="AO197" i="24"/>
  <c r="AP197" i="24"/>
  <c r="AQ197" i="24"/>
  <c r="AK198" i="24"/>
  <c r="AL198" i="24"/>
  <c r="AM198" i="24"/>
  <c r="AN198" i="24"/>
  <c r="AO198" i="24"/>
  <c r="AP198" i="24"/>
  <c r="AQ198" i="24"/>
  <c r="AK199" i="24"/>
  <c r="AL199" i="24"/>
  <c r="AM199" i="24"/>
  <c r="AN199" i="24"/>
  <c r="AO199" i="24"/>
  <c r="AP199" i="24"/>
  <c r="AQ199" i="24"/>
  <c r="AK200" i="24"/>
  <c r="AL200" i="24"/>
  <c r="AM200" i="24"/>
  <c r="AN200" i="24"/>
  <c r="AO200" i="24"/>
  <c r="AP200" i="24"/>
  <c r="AQ200" i="24"/>
  <c r="AK201" i="24"/>
  <c r="AL201" i="24"/>
  <c r="AM201" i="24"/>
  <c r="AN201" i="24"/>
  <c r="AO201" i="24"/>
  <c r="AP201" i="24"/>
  <c r="AQ201" i="24"/>
  <c r="AK202" i="24"/>
  <c r="AL202" i="24"/>
  <c r="AM202" i="24"/>
  <c r="AN202" i="24"/>
  <c r="AO202" i="24"/>
  <c r="AP202" i="24"/>
  <c r="AQ202" i="24"/>
  <c r="AK203" i="24"/>
  <c r="AL203" i="24"/>
  <c r="AM203" i="24"/>
  <c r="AN203" i="24"/>
  <c r="AO203" i="24"/>
  <c r="AP203" i="24"/>
  <c r="AQ203" i="24"/>
  <c r="AK204" i="24"/>
  <c r="AL204" i="24"/>
  <c r="AM204" i="24"/>
  <c r="AN204" i="24"/>
  <c r="AO204" i="24"/>
  <c r="AP204" i="24"/>
  <c r="AQ204" i="24"/>
  <c r="AK205" i="24"/>
  <c r="AL205" i="24"/>
  <c r="AM205" i="24"/>
  <c r="AN205" i="24"/>
  <c r="AO205" i="24"/>
  <c r="AP205" i="24"/>
  <c r="AQ205" i="24"/>
  <c r="AK206" i="24"/>
  <c r="AL206" i="24"/>
  <c r="AM206" i="24"/>
  <c r="AN206" i="24"/>
  <c r="AO206" i="24"/>
  <c r="AP206" i="24"/>
  <c r="AQ206" i="24"/>
  <c r="AK207" i="24"/>
  <c r="AL207" i="24"/>
  <c r="AM207" i="24"/>
  <c r="AN207" i="24"/>
  <c r="AO207" i="24"/>
  <c r="AP207" i="24"/>
  <c r="AQ207" i="24"/>
  <c r="AK208" i="24"/>
  <c r="AL208" i="24"/>
  <c r="AM208" i="24"/>
  <c r="AN208" i="24"/>
  <c r="AO208" i="24"/>
  <c r="AP208" i="24"/>
  <c r="AQ208" i="24"/>
  <c r="AK209" i="24"/>
  <c r="AL209" i="24"/>
  <c r="AM209" i="24"/>
  <c r="AN209" i="24"/>
  <c r="AO209" i="24"/>
  <c r="AP209" i="24"/>
  <c r="AQ209" i="24"/>
  <c r="AK210" i="24"/>
  <c r="AL210" i="24"/>
  <c r="AM210" i="24"/>
  <c r="AN210" i="24"/>
  <c r="AO210" i="24"/>
  <c r="AP210" i="24"/>
  <c r="AQ210" i="24"/>
  <c r="AK211" i="24"/>
  <c r="AL211" i="24"/>
  <c r="AM211" i="24"/>
  <c r="AN211" i="24"/>
  <c r="AO211" i="24"/>
  <c r="AP211" i="24"/>
  <c r="AQ211" i="24"/>
  <c r="AK212" i="24"/>
  <c r="AL212" i="24"/>
  <c r="AM212" i="24"/>
  <c r="AN212" i="24"/>
  <c r="AO212" i="24"/>
  <c r="AP212" i="24"/>
  <c r="AQ212" i="24"/>
  <c r="AK213" i="24"/>
  <c r="AL213" i="24"/>
  <c r="AM213" i="24"/>
  <c r="AN213" i="24"/>
  <c r="AO213" i="24"/>
  <c r="AP213" i="24"/>
  <c r="AQ213" i="24"/>
  <c r="AK214" i="24"/>
  <c r="AL214" i="24"/>
  <c r="AM214" i="24"/>
  <c r="AN214" i="24"/>
  <c r="AO214" i="24"/>
  <c r="AP214" i="24"/>
  <c r="AQ214" i="24"/>
  <c r="AK215" i="24"/>
  <c r="AL215" i="24"/>
  <c r="AM215" i="24"/>
  <c r="AN215" i="24"/>
  <c r="AO215" i="24"/>
  <c r="AP215" i="24"/>
  <c r="AQ215" i="24"/>
  <c r="AK216" i="24"/>
  <c r="AL216" i="24"/>
  <c r="AM216" i="24"/>
  <c r="AN216" i="24"/>
  <c r="AO216" i="24"/>
  <c r="AP216" i="24"/>
  <c r="AQ216" i="24"/>
  <c r="AK217" i="24"/>
  <c r="AL217" i="24"/>
  <c r="AM217" i="24"/>
  <c r="AN217" i="24"/>
  <c r="AO217" i="24"/>
  <c r="AP217" i="24"/>
  <c r="AQ217" i="24"/>
  <c r="AK218" i="24"/>
  <c r="AL218" i="24"/>
  <c r="AM218" i="24"/>
  <c r="AN218" i="24"/>
  <c r="AO218" i="24"/>
  <c r="AP218" i="24"/>
  <c r="AQ218" i="24"/>
  <c r="AK219" i="24"/>
  <c r="AL219" i="24"/>
  <c r="AM219" i="24"/>
  <c r="AN219" i="24"/>
  <c r="AO219" i="24"/>
  <c r="AP219" i="24"/>
  <c r="AQ219" i="24"/>
  <c r="AK220" i="24"/>
  <c r="AL220" i="24"/>
  <c r="AM220" i="24"/>
  <c r="AN220" i="24"/>
  <c r="AO220" i="24"/>
  <c r="AP220" i="24"/>
  <c r="AQ220" i="24"/>
  <c r="AK221" i="24"/>
  <c r="AL221" i="24"/>
  <c r="AM221" i="24"/>
  <c r="AN221" i="24"/>
  <c r="AO221" i="24"/>
  <c r="AP221" i="24"/>
  <c r="AQ221" i="24"/>
  <c r="AK222" i="24"/>
  <c r="AL222" i="24"/>
  <c r="AM222" i="24"/>
  <c r="AN222" i="24"/>
  <c r="AO222" i="24"/>
  <c r="AP222" i="24"/>
  <c r="AQ222" i="24"/>
  <c r="AK223" i="24"/>
  <c r="AL223" i="24"/>
  <c r="AM223" i="24"/>
  <c r="AN223" i="24"/>
  <c r="AO223" i="24"/>
  <c r="AP223" i="24"/>
  <c r="AQ223" i="24"/>
  <c r="AK224" i="24"/>
  <c r="AL224" i="24"/>
  <c r="AM224" i="24"/>
  <c r="AN224" i="24"/>
  <c r="AO224" i="24"/>
  <c r="AP224" i="24"/>
  <c r="AQ224" i="24"/>
  <c r="AK225" i="24"/>
  <c r="AL225" i="24"/>
  <c r="AM225" i="24"/>
  <c r="AN225" i="24"/>
  <c r="AO225" i="24"/>
  <c r="AP225" i="24"/>
  <c r="AQ225" i="24"/>
  <c r="AK226" i="24"/>
  <c r="AL226" i="24"/>
  <c r="AM226" i="24"/>
  <c r="AN226" i="24"/>
  <c r="AO226" i="24"/>
  <c r="AP226" i="24"/>
  <c r="AQ226" i="24"/>
  <c r="AK227" i="24"/>
  <c r="AL227" i="24"/>
  <c r="AM227" i="24"/>
  <c r="AN227" i="24"/>
  <c r="AO227" i="24"/>
  <c r="AP227" i="24"/>
  <c r="AQ227" i="24"/>
  <c r="AK228" i="24"/>
  <c r="AL228" i="24"/>
  <c r="AM228" i="24"/>
  <c r="AN228" i="24"/>
  <c r="AO228" i="24"/>
  <c r="AP228" i="24"/>
  <c r="AQ228" i="24"/>
  <c r="AK229" i="24"/>
  <c r="AL229" i="24"/>
  <c r="AM229" i="24"/>
  <c r="AN229" i="24"/>
  <c r="AO229" i="24"/>
  <c r="AP229" i="24"/>
  <c r="AQ229" i="24"/>
  <c r="AK230" i="24"/>
  <c r="AL230" i="24"/>
  <c r="AM230" i="24"/>
  <c r="AN230" i="24"/>
  <c r="AO230" i="24"/>
  <c r="AP230" i="24"/>
  <c r="AQ230" i="24"/>
  <c r="AK231" i="24"/>
  <c r="AL231" i="24"/>
  <c r="AM231" i="24"/>
  <c r="AN231" i="24"/>
  <c r="AO231" i="24"/>
  <c r="AP231" i="24"/>
  <c r="AQ231" i="24"/>
  <c r="AK232" i="24"/>
  <c r="AL232" i="24"/>
  <c r="AM232" i="24"/>
  <c r="AN232" i="24"/>
  <c r="AO232" i="24"/>
  <c r="AP232" i="24"/>
  <c r="AQ232" i="24"/>
  <c r="AK233" i="24"/>
  <c r="AL233" i="24"/>
  <c r="AM233" i="24"/>
  <c r="AN233" i="24"/>
  <c r="AO233" i="24"/>
  <c r="AP233" i="24"/>
  <c r="AQ233" i="24"/>
  <c r="AK234" i="24"/>
  <c r="AL234" i="24"/>
  <c r="AM234" i="24"/>
  <c r="AN234" i="24"/>
  <c r="AO234" i="24"/>
  <c r="AP234" i="24"/>
  <c r="AQ234" i="24"/>
  <c r="AK235" i="24"/>
  <c r="AL235" i="24"/>
  <c r="AM235" i="24"/>
  <c r="AN235" i="24"/>
  <c r="AO235" i="24"/>
  <c r="AP235" i="24"/>
  <c r="AQ235" i="24"/>
  <c r="AK236" i="24"/>
  <c r="AL236" i="24"/>
  <c r="AM236" i="24"/>
  <c r="AN236" i="24"/>
  <c r="AO236" i="24"/>
  <c r="AP236" i="24"/>
  <c r="AQ236" i="24"/>
  <c r="AK237" i="24"/>
  <c r="AL237" i="24"/>
  <c r="AM237" i="24"/>
  <c r="AN237" i="24"/>
  <c r="AO237" i="24"/>
  <c r="AP237" i="24"/>
  <c r="AQ237" i="24"/>
  <c r="AK238" i="24"/>
  <c r="AL238" i="24"/>
  <c r="AM238" i="24"/>
  <c r="AN238" i="24"/>
  <c r="AO238" i="24"/>
  <c r="AP238" i="24"/>
  <c r="AQ238" i="24"/>
  <c r="AK239" i="24"/>
  <c r="AL239" i="24"/>
  <c r="AM239" i="24"/>
  <c r="AN239" i="24"/>
  <c r="AO239" i="24"/>
  <c r="AP239" i="24"/>
  <c r="AQ239" i="24"/>
  <c r="AK240" i="24"/>
  <c r="AL240" i="24"/>
  <c r="AM240" i="24"/>
  <c r="AN240" i="24"/>
  <c r="AO240" i="24"/>
  <c r="AP240" i="24"/>
  <c r="AQ240" i="24"/>
  <c r="AK241" i="24"/>
  <c r="AL241" i="24"/>
  <c r="AM241" i="24"/>
  <c r="AN241" i="24"/>
  <c r="AO241" i="24"/>
  <c r="AP241" i="24"/>
  <c r="AQ241" i="24"/>
  <c r="AK242" i="24"/>
  <c r="AL242" i="24"/>
  <c r="AM242" i="24"/>
  <c r="AN242" i="24"/>
  <c r="AO242" i="24"/>
  <c r="AP242" i="24"/>
  <c r="AQ242" i="24"/>
  <c r="AK243" i="24"/>
  <c r="AL243" i="24"/>
  <c r="AM243" i="24"/>
  <c r="AN243" i="24"/>
  <c r="AO243" i="24"/>
  <c r="AP243" i="24"/>
  <c r="AQ243" i="24"/>
  <c r="AK244" i="24"/>
  <c r="AL244" i="24"/>
  <c r="AM244" i="24"/>
  <c r="AN244" i="24"/>
  <c r="AO244" i="24"/>
  <c r="AP244" i="24"/>
  <c r="AQ244" i="24"/>
  <c r="AK245" i="24"/>
  <c r="AL245" i="24"/>
  <c r="AM245" i="24"/>
  <c r="AN245" i="24"/>
  <c r="AO245" i="24"/>
  <c r="AP245" i="24"/>
  <c r="AQ245" i="24"/>
  <c r="AK246" i="24"/>
  <c r="AL246" i="24"/>
  <c r="AM246" i="24"/>
  <c r="AN246" i="24"/>
  <c r="AO246" i="24"/>
  <c r="AP246" i="24"/>
  <c r="AQ246" i="24"/>
  <c r="AK247" i="24"/>
  <c r="AL247" i="24"/>
  <c r="AM247" i="24"/>
  <c r="AN247" i="24"/>
  <c r="AO247" i="24"/>
  <c r="AP247" i="24"/>
  <c r="AQ247" i="24"/>
  <c r="AK248" i="24"/>
  <c r="AL248" i="24"/>
  <c r="AM248" i="24"/>
  <c r="AN248" i="24"/>
  <c r="AO248" i="24"/>
  <c r="AP248" i="24"/>
  <c r="AQ248" i="24"/>
  <c r="AK249" i="24"/>
  <c r="AL249" i="24"/>
  <c r="AM249" i="24"/>
  <c r="AN249" i="24"/>
  <c r="AO249" i="24"/>
  <c r="AP249" i="24"/>
  <c r="AQ249" i="24"/>
  <c r="AK250" i="24"/>
  <c r="AL250" i="24"/>
  <c r="AM250" i="24"/>
  <c r="AN250" i="24"/>
  <c r="AO250" i="24"/>
  <c r="AP250" i="24"/>
  <c r="AQ250" i="24"/>
  <c r="AK251" i="24"/>
  <c r="AL251" i="24"/>
  <c r="AM251" i="24"/>
  <c r="AN251" i="24"/>
  <c r="AO251" i="24"/>
  <c r="AP251" i="24"/>
  <c r="AQ251" i="24"/>
  <c r="AK252" i="24"/>
  <c r="AL252" i="24"/>
  <c r="AM252" i="24"/>
  <c r="AN252" i="24"/>
  <c r="AO252" i="24"/>
  <c r="AP252" i="24"/>
  <c r="AQ252" i="24"/>
  <c r="AK253" i="24"/>
  <c r="AL253" i="24"/>
  <c r="AM253" i="24"/>
  <c r="AN253" i="24"/>
  <c r="AO253" i="24"/>
  <c r="AP253" i="24"/>
  <c r="AQ253" i="24"/>
  <c r="AK254" i="24"/>
  <c r="AL254" i="24"/>
  <c r="AM254" i="24"/>
  <c r="AN254" i="24"/>
  <c r="AO254" i="24"/>
  <c r="AP254" i="24"/>
  <c r="AQ254" i="24"/>
  <c r="AK255" i="24"/>
  <c r="AL255" i="24"/>
  <c r="AM255" i="24"/>
  <c r="AN255" i="24"/>
  <c r="AO255" i="24"/>
  <c r="AP255" i="24"/>
  <c r="AQ255" i="24"/>
  <c r="AK256" i="24"/>
  <c r="AL256" i="24"/>
  <c r="AM256" i="24"/>
  <c r="AN256" i="24"/>
  <c r="AO256" i="24"/>
  <c r="AP256" i="24"/>
  <c r="AQ256" i="24"/>
  <c r="AK257" i="24"/>
  <c r="AL257" i="24"/>
  <c r="AM257" i="24"/>
  <c r="AN257" i="24"/>
  <c r="AO257" i="24"/>
  <c r="AP257" i="24"/>
  <c r="AQ257" i="24"/>
  <c r="AK258" i="24"/>
  <c r="AL258" i="24"/>
  <c r="AM258" i="24"/>
  <c r="AN258" i="24"/>
  <c r="AO258" i="24"/>
  <c r="AP258" i="24"/>
  <c r="AQ258" i="24"/>
  <c r="AK259" i="24"/>
  <c r="AL259" i="24"/>
  <c r="AM259" i="24"/>
  <c r="AN259" i="24"/>
  <c r="AO259" i="24"/>
  <c r="AP259" i="24"/>
  <c r="AQ259" i="24"/>
  <c r="AK260" i="24"/>
  <c r="AL260" i="24"/>
  <c r="AM260" i="24"/>
  <c r="AN260" i="24"/>
  <c r="AO260" i="24"/>
  <c r="AP260" i="24"/>
  <c r="AQ260" i="24"/>
  <c r="AK261" i="24"/>
  <c r="AL261" i="24"/>
  <c r="AM261" i="24"/>
  <c r="AN261" i="24"/>
  <c r="AO261" i="24"/>
  <c r="AP261" i="24"/>
  <c r="AQ261" i="24"/>
  <c r="AK262" i="24"/>
  <c r="AL262" i="24"/>
  <c r="AM262" i="24"/>
  <c r="AN262" i="24"/>
  <c r="AO262" i="24"/>
  <c r="AP262" i="24"/>
  <c r="AQ262" i="24"/>
  <c r="AK263" i="24"/>
  <c r="AL263" i="24"/>
  <c r="AM263" i="24"/>
  <c r="AN263" i="24"/>
  <c r="AO263" i="24"/>
  <c r="AP263" i="24"/>
  <c r="AQ263" i="24"/>
  <c r="AK264" i="24"/>
  <c r="AL264" i="24"/>
  <c r="AM264" i="24"/>
  <c r="AN264" i="24"/>
  <c r="AO264" i="24"/>
  <c r="AP264" i="24"/>
  <c r="AQ264" i="24"/>
  <c r="AK265" i="24"/>
  <c r="AL265" i="24"/>
  <c r="AM265" i="24"/>
  <c r="AN265" i="24"/>
  <c r="AO265" i="24"/>
  <c r="AP265" i="24"/>
  <c r="AQ265" i="24"/>
  <c r="AK266" i="24"/>
  <c r="AL266" i="24"/>
  <c r="AM266" i="24"/>
  <c r="AN266" i="24"/>
  <c r="AO266" i="24"/>
  <c r="AP266" i="24"/>
  <c r="AQ266" i="24"/>
  <c r="AK267" i="24"/>
  <c r="AL267" i="24"/>
  <c r="AM267" i="24"/>
  <c r="AN267" i="24"/>
  <c r="AO267" i="24"/>
  <c r="AP267" i="24"/>
  <c r="AQ267" i="24"/>
  <c r="AK268" i="24"/>
  <c r="AL268" i="24"/>
  <c r="AM268" i="24"/>
  <c r="AN268" i="24"/>
  <c r="AO268" i="24"/>
  <c r="AP268" i="24"/>
  <c r="AQ268" i="24"/>
  <c r="AK269" i="24"/>
  <c r="AL269" i="24"/>
  <c r="AM269" i="24"/>
  <c r="AN269" i="24"/>
  <c r="AO269" i="24"/>
  <c r="AP269" i="24"/>
  <c r="AQ269" i="24"/>
  <c r="AK270" i="24"/>
  <c r="AL270" i="24"/>
  <c r="AM270" i="24"/>
  <c r="AN270" i="24"/>
  <c r="AO270" i="24"/>
  <c r="AP270" i="24"/>
  <c r="AQ270" i="24"/>
  <c r="AK271" i="24"/>
  <c r="AL271" i="24"/>
  <c r="AM271" i="24"/>
  <c r="AN271" i="24"/>
  <c r="AO271" i="24"/>
  <c r="AP271" i="24"/>
  <c r="AQ271" i="24"/>
  <c r="AK272" i="24"/>
  <c r="AL272" i="24"/>
  <c r="AM272" i="24"/>
  <c r="AN272" i="24"/>
  <c r="AO272" i="24"/>
  <c r="AP272" i="24"/>
  <c r="AQ272" i="24"/>
  <c r="AK273" i="24"/>
  <c r="AL273" i="24"/>
  <c r="AM273" i="24"/>
  <c r="AN273" i="24"/>
  <c r="AO273" i="24"/>
  <c r="AP273" i="24"/>
  <c r="AQ273" i="24"/>
  <c r="AK274" i="24"/>
  <c r="AL274" i="24"/>
  <c r="AM274" i="24"/>
  <c r="AN274" i="24"/>
  <c r="AO274" i="24"/>
  <c r="AP274" i="24"/>
  <c r="AQ274" i="24"/>
  <c r="AK275" i="24"/>
  <c r="AL275" i="24"/>
  <c r="AM275" i="24"/>
  <c r="AN275" i="24"/>
  <c r="AO275" i="24"/>
  <c r="AP275" i="24"/>
  <c r="AQ275" i="24"/>
  <c r="AK276" i="24"/>
  <c r="AL276" i="24"/>
  <c r="AM276" i="24"/>
  <c r="AN276" i="24"/>
  <c r="AO276" i="24"/>
  <c r="AP276" i="24"/>
  <c r="AQ276" i="24"/>
  <c r="AK277" i="24"/>
  <c r="AL277" i="24"/>
  <c r="AM277" i="24"/>
  <c r="AN277" i="24"/>
  <c r="AO277" i="24"/>
  <c r="AP277" i="24"/>
  <c r="AQ277" i="24"/>
  <c r="AK278" i="24"/>
  <c r="AL278" i="24"/>
  <c r="AM278" i="24"/>
  <c r="AN278" i="24"/>
  <c r="AO278" i="24"/>
  <c r="AP278" i="24"/>
  <c r="AQ278" i="24"/>
  <c r="AK279" i="24"/>
  <c r="AL279" i="24"/>
  <c r="AM279" i="24"/>
  <c r="AN279" i="24"/>
  <c r="AO279" i="24"/>
  <c r="AP279" i="24"/>
  <c r="AQ279" i="24"/>
  <c r="AK280" i="24"/>
  <c r="AL280" i="24"/>
  <c r="AM280" i="24"/>
  <c r="AN280" i="24"/>
  <c r="AO280" i="24"/>
  <c r="AP280" i="24"/>
  <c r="AQ280" i="24"/>
  <c r="AK281" i="24"/>
  <c r="AL281" i="24"/>
  <c r="AM281" i="24"/>
  <c r="AN281" i="24"/>
  <c r="AO281" i="24"/>
  <c r="AP281" i="24"/>
  <c r="AQ281" i="24"/>
  <c r="AK282" i="24"/>
  <c r="AL282" i="24"/>
  <c r="AM282" i="24"/>
  <c r="AN282" i="24"/>
  <c r="AO282" i="24"/>
  <c r="AP282" i="24"/>
  <c r="AQ282" i="24"/>
  <c r="AK283" i="24"/>
  <c r="AL283" i="24"/>
  <c r="AM283" i="24"/>
  <c r="AN283" i="24"/>
  <c r="AO283" i="24"/>
  <c r="AP283" i="24"/>
  <c r="AQ283" i="24"/>
  <c r="AK284" i="24"/>
  <c r="AL284" i="24"/>
  <c r="AM284" i="24"/>
  <c r="AN284" i="24"/>
  <c r="AO284" i="24"/>
  <c r="AP284" i="24"/>
  <c r="AQ284" i="24"/>
  <c r="AK285" i="24"/>
  <c r="AL285" i="24"/>
  <c r="AM285" i="24"/>
  <c r="AN285" i="24"/>
  <c r="AO285" i="24"/>
  <c r="AP285" i="24"/>
  <c r="AQ285" i="24"/>
  <c r="AK286" i="24"/>
  <c r="AL286" i="24"/>
  <c r="AM286" i="24"/>
  <c r="AN286" i="24"/>
  <c r="AO286" i="24"/>
  <c r="AP286" i="24"/>
  <c r="AQ286" i="24"/>
  <c r="AK287" i="24"/>
  <c r="AL287" i="24"/>
  <c r="AM287" i="24"/>
  <c r="AN287" i="24"/>
  <c r="AO287" i="24"/>
  <c r="AP287" i="24"/>
  <c r="AQ287" i="24"/>
  <c r="AK288" i="24"/>
  <c r="AL288" i="24"/>
  <c r="AM288" i="24"/>
  <c r="AN288" i="24"/>
  <c r="AO288" i="24"/>
  <c r="AP288" i="24"/>
  <c r="AQ288" i="24"/>
  <c r="AK289" i="24"/>
  <c r="AL289" i="24"/>
  <c r="AM289" i="24"/>
  <c r="AN289" i="24"/>
  <c r="AO289" i="24"/>
  <c r="AP289" i="24"/>
  <c r="AQ289" i="24"/>
  <c r="AK290" i="24"/>
  <c r="AL290" i="24"/>
  <c r="AM290" i="24"/>
  <c r="AN290" i="24"/>
  <c r="AO290" i="24"/>
  <c r="AP290" i="24"/>
  <c r="AQ290" i="24"/>
  <c r="AK291" i="24"/>
  <c r="AL291" i="24"/>
  <c r="AM291" i="24"/>
  <c r="AN291" i="24"/>
  <c r="AO291" i="24"/>
  <c r="AP291" i="24"/>
  <c r="AQ291" i="24"/>
  <c r="AK292" i="24"/>
  <c r="AL292" i="24"/>
  <c r="AM292" i="24"/>
  <c r="AN292" i="24"/>
  <c r="AO292" i="24"/>
  <c r="AP292" i="24"/>
  <c r="AQ292" i="24"/>
  <c r="AK293" i="24"/>
  <c r="AL293" i="24"/>
  <c r="AM293" i="24"/>
  <c r="AN293" i="24"/>
  <c r="AO293" i="24"/>
  <c r="AP293" i="24"/>
  <c r="AQ293" i="24"/>
  <c r="AK294" i="24"/>
  <c r="AL294" i="24"/>
  <c r="AM294" i="24"/>
  <c r="AN294" i="24"/>
  <c r="AO294" i="24"/>
  <c r="AP294" i="24"/>
  <c r="AQ294" i="24"/>
  <c r="AK295" i="24"/>
  <c r="AL295" i="24"/>
  <c r="AM295" i="24"/>
  <c r="AN295" i="24"/>
  <c r="AO295" i="24"/>
  <c r="AP295" i="24"/>
  <c r="AQ295" i="24"/>
  <c r="AK296" i="24"/>
  <c r="AL296" i="24"/>
  <c r="AM296" i="24"/>
  <c r="AN296" i="24"/>
  <c r="AO296" i="24"/>
  <c r="AP296" i="24"/>
  <c r="AQ296" i="24"/>
  <c r="AK297" i="24"/>
  <c r="AL297" i="24"/>
  <c r="AM297" i="24"/>
  <c r="AN297" i="24"/>
  <c r="AO297" i="24"/>
  <c r="AP297" i="24"/>
  <c r="AQ297" i="24"/>
  <c r="AK298" i="24"/>
  <c r="AL298" i="24"/>
  <c r="AM298" i="24"/>
  <c r="AN298" i="24"/>
  <c r="AO298" i="24"/>
  <c r="AP298" i="24"/>
  <c r="AQ298" i="24"/>
  <c r="AK299" i="24"/>
  <c r="AL299" i="24"/>
  <c r="AM299" i="24"/>
  <c r="AN299" i="24"/>
  <c r="AO299" i="24"/>
  <c r="AP299" i="24"/>
  <c r="AQ299" i="24"/>
  <c r="AK300" i="24"/>
  <c r="AL300" i="24"/>
  <c r="AM300" i="24"/>
  <c r="AN300" i="24"/>
  <c r="AO300" i="24"/>
  <c r="AP300" i="24"/>
  <c r="AQ300" i="24"/>
  <c r="AK301" i="24"/>
  <c r="AL301" i="24"/>
  <c r="AM301" i="24"/>
  <c r="AN301" i="24"/>
  <c r="AO301" i="24"/>
  <c r="AP301" i="24"/>
  <c r="AQ301" i="24"/>
  <c r="AK302" i="24"/>
  <c r="AL302" i="24"/>
  <c r="AM302" i="24"/>
  <c r="AN302" i="24"/>
  <c r="AO302" i="24"/>
  <c r="AP302" i="24"/>
  <c r="AQ302" i="24"/>
  <c r="AK303" i="24"/>
  <c r="AL303" i="24"/>
  <c r="AM303" i="24"/>
  <c r="AN303" i="24"/>
  <c r="AO303" i="24"/>
  <c r="AP303" i="24"/>
  <c r="AQ303" i="24"/>
  <c r="AK304" i="24"/>
  <c r="AL304" i="24"/>
  <c r="AM304" i="24"/>
  <c r="AN304" i="24"/>
  <c r="AO304" i="24"/>
  <c r="AP304" i="24"/>
  <c r="AQ304" i="24"/>
  <c r="AK305" i="24"/>
  <c r="AL305" i="24"/>
  <c r="AM305" i="24"/>
  <c r="AN305" i="24"/>
  <c r="AO305" i="24"/>
  <c r="AP305" i="24"/>
  <c r="AQ305" i="24"/>
  <c r="AK306" i="24"/>
  <c r="AL306" i="24"/>
  <c r="AM306" i="24"/>
  <c r="AN306" i="24"/>
  <c r="AO306" i="24"/>
  <c r="AP306" i="24"/>
  <c r="AQ306" i="24"/>
  <c r="AK307" i="24"/>
  <c r="AL307" i="24"/>
  <c r="AM307" i="24"/>
  <c r="AN307" i="24"/>
  <c r="AO307" i="24"/>
  <c r="AP307" i="24"/>
  <c r="AQ307" i="24"/>
  <c r="AK308" i="24"/>
  <c r="AL308" i="24"/>
  <c r="AM308" i="24"/>
  <c r="AN308" i="24"/>
  <c r="AO308" i="24"/>
  <c r="AP308" i="24"/>
  <c r="AQ308" i="24"/>
  <c r="AK309" i="24"/>
  <c r="AL309" i="24"/>
  <c r="AM309" i="24"/>
  <c r="AN309" i="24"/>
  <c r="AO309" i="24"/>
  <c r="AP309" i="24"/>
  <c r="AQ309" i="24"/>
  <c r="AK310" i="24"/>
  <c r="AL310" i="24"/>
  <c r="AM310" i="24"/>
  <c r="AN310" i="24"/>
  <c r="AO310" i="24"/>
  <c r="AP310" i="24"/>
  <c r="AQ310" i="24"/>
  <c r="AK311" i="24"/>
  <c r="AL311" i="24"/>
  <c r="AM311" i="24"/>
  <c r="AN311" i="24"/>
  <c r="AO311" i="24"/>
  <c r="AP311" i="24"/>
  <c r="AQ311" i="24"/>
  <c r="AK14" i="24"/>
  <c r="AL14" i="24"/>
  <c r="AF5" i="26" s="1"/>
  <c r="AM14" i="24"/>
  <c r="AG5" i="26" s="1"/>
  <c r="AN14" i="24"/>
  <c r="AH5" i="26" s="1"/>
  <c r="AO14" i="24"/>
  <c r="AP14" i="24"/>
  <c r="AJ5" i="26" s="1"/>
  <c r="AQ14" i="24"/>
  <c r="AK5" i="26" s="1"/>
  <c r="AK15" i="24"/>
  <c r="AE6" i="26" s="1"/>
  <c r="AL15" i="24"/>
  <c r="AF6" i="26" s="1"/>
  <c r="AM15" i="24"/>
  <c r="AG6" i="26" s="1"/>
  <c r="AN15" i="24"/>
  <c r="AH6" i="26" s="1"/>
  <c r="AO15" i="24"/>
  <c r="AI6" i="26" s="1"/>
  <c r="AP15" i="24"/>
  <c r="AJ6" i="26" s="1"/>
  <c r="AQ15" i="24"/>
  <c r="AK6" i="26" s="1"/>
  <c r="AK16" i="24"/>
  <c r="AL16" i="24"/>
  <c r="AF7" i="26" s="1"/>
  <c r="AM16" i="24"/>
  <c r="AG7" i="26" s="1"/>
  <c r="AN16" i="24"/>
  <c r="AH7" i="26" s="1"/>
  <c r="AO16" i="24"/>
  <c r="AP16" i="24"/>
  <c r="AJ7" i="26" s="1"/>
  <c r="AQ16" i="24"/>
  <c r="AK7" i="26" s="1"/>
  <c r="AK17" i="24"/>
  <c r="AL17" i="24"/>
  <c r="AF8" i="26" s="1"/>
  <c r="AM17" i="24"/>
  <c r="AG8" i="26" s="1"/>
  <c r="AN17" i="24"/>
  <c r="AH8" i="26" s="1"/>
  <c r="AO17" i="24"/>
  <c r="AP17" i="24"/>
  <c r="AJ8" i="26" s="1"/>
  <c r="AQ17" i="24"/>
  <c r="AK8" i="26" s="1"/>
  <c r="AK18" i="24"/>
  <c r="AL18" i="24"/>
  <c r="AF9" i="26" s="1"/>
  <c r="AM18" i="24"/>
  <c r="AG9" i="26" s="1"/>
  <c r="AN18" i="24"/>
  <c r="AH9" i="26" s="1"/>
  <c r="AO18" i="24"/>
  <c r="AP18" i="24"/>
  <c r="AJ9" i="26" s="1"/>
  <c r="AQ18" i="24"/>
  <c r="AK9" i="26" s="1"/>
  <c r="AK19" i="24"/>
  <c r="AE10" i="26" s="1"/>
  <c r="AL19" i="24"/>
  <c r="AF10" i="26" s="1"/>
  <c r="AM19" i="24"/>
  <c r="AG10" i="26" s="1"/>
  <c r="AN19" i="24"/>
  <c r="AH10" i="26" s="1"/>
  <c r="AO19" i="24"/>
  <c r="AI10" i="26" s="1"/>
  <c r="AP19" i="24"/>
  <c r="AJ10" i="26" s="1"/>
  <c r="AQ19" i="24"/>
  <c r="AK10" i="26" s="1"/>
  <c r="AK20" i="24"/>
  <c r="AL20" i="24"/>
  <c r="AF11" i="26" s="1"/>
  <c r="AM20" i="24"/>
  <c r="AG11" i="26" s="1"/>
  <c r="AN20" i="24"/>
  <c r="AH11" i="26" s="1"/>
  <c r="AO20" i="24"/>
  <c r="AP20" i="24"/>
  <c r="AJ11" i="26" s="1"/>
  <c r="AQ20" i="24"/>
  <c r="AK11" i="26" s="1"/>
  <c r="AK21" i="24"/>
  <c r="AL21" i="24"/>
  <c r="AF12" i="26" s="1"/>
  <c r="AM21" i="24"/>
  <c r="AG12" i="26" s="1"/>
  <c r="AN21" i="24"/>
  <c r="AH12" i="26" s="1"/>
  <c r="AO21" i="24"/>
  <c r="AP21" i="24"/>
  <c r="AJ12" i="26" s="1"/>
  <c r="AQ21" i="24"/>
  <c r="AK12" i="26" s="1"/>
  <c r="AK22" i="24"/>
  <c r="AL22" i="24"/>
  <c r="AF13" i="26" s="1"/>
  <c r="AM22" i="24"/>
  <c r="AG13" i="26" s="1"/>
  <c r="AN22" i="24"/>
  <c r="AH13" i="26" s="1"/>
  <c r="AO22" i="24"/>
  <c r="AP22" i="24"/>
  <c r="AJ13" i="26" s="1"/>
  <c r="AQ22" i="24"/>
  <c r="AK13" i="26" s="1"/>
  <c r="AK23" i="24"/>
  <c r="AE14" i="26" s="1"/>
  <c r="AL23" i="24"/>
  <c r="AF14" i="26" s="1"/>
  <c r="AM23" i="24"/>
  <c r="AG14" i="26" s="1"/>
  <c r="AN23" i="24"/>
  <c r="AH14" i="26" s="1"/>
  <c r="AO23" i="24"/>
  <c r="AI14" i="26" s="1"/>
  <c r="AP23" i="24"/>
  <c r="AJ14" i="26" s="1"/>
  <c r="AQ23" i="24"/>
  <c r="AK14" i="26" s="1"/>
  <c r="AK24" i="24"/>
  <c r="AL24" i="24"/>
  <c r="AF15" i="26" s="1"/>
  <c r="AM24" i="24"/>
  <c r="AG15" i="26" s="1"/>
  <c r="AN24" i="24"/>
  <c r="AH15" i="26" s="1"/>
  <c r="AO24" i="24"/>
  <c r="AP24" i="24"/>
  <c r="AJ15" i="26" s="1"/>
  <c r="AQ24" i="24"/>
  <c r="AK15" i="26" s="1"/>
  <c r="AK25" i="24"/>
  <c r="AL25" i="24"/>
  <c r="AF16" i="26" s="1"/>
  <c r="AM25" i="24"/>
  <c r="AG16" i="26" s="1"/>
  <c r="AN25" i="24"/>
  <c r="AH16" i="26" s="1"/>
  <c r="AO25" i="24"/>
  <c r="AP25" i="24"/>
  <c r="AJ16" i="26" s="1"/>
  <c r="AQ25" i="24"/>
  <c r="AK16" i="26" s="1"/>
  <c r="AK26" i="24"/>
  <c r="AL26" i="24"/>
  <c r="AF17" i="26" s="1"/>
  <c r="AM26" i="24"/>
  <c r="AG17" i="26" s="1"/>
  <c r="AN26" i="24"/>
  <c r="AH17" i="26" s="1"/>
  <c r="AO26" i="24"/>
  <c r="AP26" i="24"/>
  <c r="AJ17" i="26" s="1"/>
  <c r="AQ26" i="24"/>
  <c r="AK17" i="26" s="1"/>
  <c r="AK27" i="24"/>
  <c r="AL27" i="24"/>
  <c r="AM27" i="24"/>
  <c r="AN27" i="24"/>
  <c r="AO27" i="24"/>
  <c r="AP27" i="24"/>
  <c r="AQ27" i="24"/>
  <c r="AK28" i="24"/>
  <c r="AL28" i="24"/>
  <c r="AM28" i="24"/>
  <c r="AN28" i="24"/>
  <c r="AO28" i="24"/>
  <c r="AP28" i="24"/>
  <c r="AQ28" i="24"/>
  <c r="AK29" i="24"/>
  <c r="AL29" i="24"/>
  <c r="AM29" i="24"/>
  <c r="AN29" i="24"/>
  <c r="AO29" i="24"/>
  <c r="AP29" i="24"/>
  <c r="AQ29" i="24"/>
  <c r="AK30" i="24"/>
  <c r="AL30" i="24"/>
  <c r="AM30" i="24"/>
  <c r="AN30" i="24"/>
  <c r="AO30" i="24"/>
  <c r="AP30" i="24"/>
  <c r="AQ30" i="24"/>
  <c r="AK31" i="24"/>
  <c r="AL31" i="24"/>
  <c r="AM31" i="24"/>
  <c r="AN31" i="24"/>
  <c r="AO31" i="24"/>
  <c r="AP31" i="24"/>
  <c r="AQ31" i="24"/>
  <c r="AK32" i="24"/>
  <c r="AL32" i="24"/>
  <c r="AM32" i="24"/>
  <c r="AN32" i="24"/>
  <c r="AO32" i="24"/>
  <c r="AP32" i="24"/>
  <c r="AQ32" i="24"/>
  <c r="AK33" i="24"/>
  <c r="AL33" i="24"/>
  <c r="AM33" i="24"/>
  <c r="AN33" i="24"/>
  <c r="AO33" i="24"/>
  <c r="AP33" i="24"/>
  <c r="AQ33" i="24"/>
  <c r="AK34" i="24"/>
  <c r="AL34" i="24"/>
  <c r="AM34" i="24"/>
  <c r="AN34" i="24"/>
  <c r="AO34" i="24"/>
  <c r="AP34" i="24"/>
  <c r="AQ34" i="24"/>
  <c r="AK35" i="24"/>
  <c r="AL35" i="24"/>
  <c r="AM35" i="24"/>
  <c r="AN35" i="24"/>
  <c r="AO35" i="24"/>
  <c r="AP35" i="24"/>
  <c r="AQ35" i="24"/>
  <c r="AK36" i="24"/>
  <c r="AL36" i="24"/>
  <c r="AM36" i="24"/>
  <c r="AN36" i="24"/>
  <c r="AO36" i="24"/>
  <c r="AP36" i="24"/>
  <c r="AQ36" i="24"/>
  <c r="AK37" i="24"/>
  <c r="AL37" i="24"/>
  <c r="AM37" i="24"/>
  <c r="AN37" i="24"/>
  <c r="AO37" i="24"/>
  <c r="AP37" i="24"/>
  <c r="AQ37" i="24"/>
  <c r="AK38" i="24"/>
  <c r="AL38" i="24"/>
  <c r="AM38" i="24"/>
  <c r="AN38" i="24"/>
  <c r="AO38" i="24"/>
  <c r="AP38" i="24"/>
  <c r="AQ38" i="24"/>
  <c r="AK39" i="24"/>
  <c r="AL39" i="24"/>
  <c r="AM39" i="24"/>
  <c r="AN39" i="24"/>
  <c r="AO39" i="24"/>
  <c r="AP39" i="24"/>
  <c r="AQ39" i="24"/>
  <c r="AK40" i="24"/>
  <c r="AL40" i="24"/>
  <c r="AM40" i="24"/>
  <c r="AN40" i="24"/>
  <c r="AO40" i="24"/>
  <c r="AP40" i="24"/>
  <c r="AQ40" i="24"/>
  <c r="AQ12" i="24"/>
  <c r="AP13" i="24"/>
  <c r="AJ4" i="26" s="1"/>
  <c r="AP12" i="24"/>
  <c r="AO12" i="24"/>
  <c r="AO13" i="24"/>
  <c r="AN13" i="24"/>
  <c r="AH4" i="26" s="1"/>
  <c r="AN12" i="24"/>
  <c r="AM13" i="24"/>
  <c r="AG4" i="26" s="1"/>
  <c r="AM12" i="24"/>
  <c r="AL13" i="24"/>
  <c r="AF4" i="26" s="1"/>
  <c r="AL12" i="24"/>
  <c r="AK12" i="24"/>
  <c r="AK13" i="24"/>
  <c r="AE13" i="24"/>
  <c r="AE14" i="24"/>
  <c r="AE15" i="24"/>
  <c r="AE16" i="24"/>
  <c r="AE17" i="24"/>
  <c r="AE18" i="24"/>
  <c r="AE19" i="24"/>
  <c r="AE20" i="24"/>
  <c r="AE21" i="24"/>
  <c r="AE22" i="24"/>
  <c r="AE23" i="24"/>
  <c r="AE24" i="24"/>
  <c r="AE25" i="24"/>
  <c r="AE26" i="24"/>
  <c r="AE27" i="24"/>
  <c r="AE28" i="24"/>
  <c r="AE29" i="24"/>
  <c r="AE30" i="24"/>
  <c r="AE31" i="24"/>
  <c r="AE32" i="24"/>
  <c r="AE33" i="24"/>
  <c r="AE34" i="24"/>
  <c r="AE35" i="24"/>
  <c r="AE36" i="24"/>
  <c r="AE37" i="24"/>
  <c r="AE38" i="24"/>
  <c r="AE39" i="24"/>
  <c r="AE40" i="24"/>
  <c r="AE41" i="24"/>
  <c r="AE42" i="24"/>
  <c r="AE43" i="24"/>
  <c r="AE44" i="24"/>
  <c r="AE45" i="24"/>
  <c r="AE46" i="24"/>
  <c r="AE47" i="24"/>
  <c r="AE48" i="24"/>
  <c r="AE49" i="24"/>
  <c r="AE50" i="24"/>
  <c r="AE51" i="24"/>
  <c r="AE52" i="24"/>
  <c r="AE53" i="24"/>
  <c r="AE54" i="24"/>
  <c r="AE55" i="24"/>
  <c r="AE56" i="24"/>
  <c r="AE57" i="24"/>
  <c r="AE58" i="24"/>
  <c r="AE59" i="24"/>
  <c r="AE60" i="24"/>
  <c r="AE61" i="24"/>
  <c r="AE62" i="24"/>
  <c r="AE63" i="24"/>
  <c r="AE64" i="24"/>
  <c r="AE65" i="24"/>
  <c r="AE66" i="24"/>
  <c r="AE67" i="24"/>
  <c r="AE68" i="24"/>
  <c r="AE69" i="24"/>
  <c r="AE70" i="24"/>
  <c r="AE71" i="24"/>
  <c r="AE72" i="24"/>
  <c r="AE73" i="24"/>
  <c r="AE74" i="24"/>
  <c r="AE75" i="24"/>
  <c r="AE76" i="24"/>
  <c r="AE77" i="24"/>
  <c r="AE78" i="24"/>
  <c r="AE79" i="24"/>
  <c r="AE80" i="24"/>
  <c r="AE81" i="24"/>
  <c r="AE82" i="24"/>
  <c r="AE83" i="24"/>
  <c r="AE84" i="24"/>
  <c r="AE85" i="24"/>
  <c r="AE86" i="24"/>
  <c r="AE87" i="24"/>
  <c r="AE88" i="24"/>
  <c r="AE89" i="24"/>
  <c r="AE90" i="24"/>
  <c r="AE91" i="24"/>
  <c r="AE92" i="24"/>
  <c r="AE93" i="24"/>
  <c r="AE94" i="24"/>
  <c r="AE95" i="24"/>
  <c r="AE96" i="24"/>
  <c r="AE97" i="24"/>
  <c r="AE98" i="24"/>
  <c r="AE99" i="24"/>
  <c r="AE100" i="24"/>
  <c r="AE101" i="24"/>
  <c r="AE102" i="24"/>
  <c r="AE103" i="24"/>
  <c r="AE104" i="24"/>
  <c r="AE105" i="24"/>
  <c r="AE106" i="24"/>
  <c r="AE107" i="24"/>
  <c r="AE108" i="24"/>
  <c r="AE109" i="24"/>
  <c r="AE110" i="24"/>
  <c r="AE111" i="24"/>
  <c r="AE112" i="24"/>
  <c r="AE113" i="24"/>
  <c r="AE114" i="24"/>
  <c r="AE115" i="24"/>
  <c r="AE116" i="24"/>
  <c r="AE117" i="24"/>
  <c r="AE118" i="24"/>
  <c r="AE119" i="24"/>
  <c r="AE120" i="24"/>
  <c r="AE121" i="24"/>
  <c r="AE122" i="24"/>
  <c r="AE123" i="24"/>
  <c r="AE124" i="24"/>
  <c r="AE125" i="24"/>
  <c r="AE126" i="24"/>
  <c r="AE127" i="24"/>
  <c r="AE128" i="24"/>
  <c r="AE129" i="24"/>
  <c r="AE130" i="24"/>
  <c r="AE131" i="24"/>
  <c r="AE132" i="24"/>
  <c r="AE133" i="24"/>
  <c r="AE134" i="24"/>
  <c r="AE135" i="24"/>
  <c r="AE136" i="24"/>
  <c r="AE137" i="24"/>
  <c r="AE138" i="24"/>
  <c r="AE139" i="24"/>
  <c r="AE140" i="24"/>
  <c r="AE141" i="24"/>
  <c r="AE142" i="24"/>
  <c r="AE143" i="24"/>
  <c r="AE144" i="24"/>
  <c r="AE145" i="24"/>
  <c r="AE146" i="24"/>
  <c r="AE147" i="24"/>
  <c r="AE148" i="24"/>
  <c r="AE149" i="24"/>
  <c r="AE150" i="24"/>
  <c r="AE151" i="24"/>
  <c r="AE152" i="24"/>
  <c r="AE153" i="24"/>
  <c r="AE154" i="24"/>
  <c r="AE155" i="24"/>
  <c r="AE156" i="24"/>
  <c r="AE157" i="24"/>
  <c r="AE158" i="24"/>
  <c r="AE159" i="24"/>
  <c r="AE160" i="24"/>
  <c r="AE161" i="24"/>
  <c r="AE162" i="24"/>
  <c r="AE163" i="24"/>
  <c r="AE164" i="24"/>
  <c r="AE165" i="24"/>
  <c r="AE166" i="24"/>
  <c r="AE167" i="24"/>
  <c r="AE168" i="24"/>
  <c r="AE169" i="24"/>
  <c r="AE170" i="24"/>
  <c r="AE171" i="24"/>
  <c r="AE172" i="24"/>
  <c r="AE173" i="24"/>
  <c r="AE174" i="24"/>
  <c r="AE175" i="24"/>
  <c r="AE176" i="24"/>
  <c r="AE177" i="24"/>
  <c r="AE178" i="24"/>
  <c r="AE179" i="24"/>
  <c r="AE180" i="24"/>
  <c r="AE181" i="24"/>
  <c r="AE182" i="24"/>
  <c r="AE183" i="24"/>
  <c r="AE184" i="24"/>
  <c r="AE185" i="24"/>
  <c r="AE186" i="24"/>
  <c r="AE187" i="24"/>
  <c r="AE188" i="24"/>
  <c r="AE189" i="24"/>
  <c r="AE190" i="24"/>
  <c r="AE191" i="24"/>
  <c r="AE192" i="24"/>
  <c r="AE193" i="24"/>
  <c r="AE194" i="24"/>
  <c r="AE195" i="24"/>
  <c r="AE196" i="24"/>
  <c r="AE197" i="24"/>
  <c r="AE198" i="24"/>
  <c r="AE199" i="24"/>
  <c r="AE200" i="24"/>
  <c r="AE201" i="24"/>
  <c r="AE202" i="24"/>
  <c r="AE203" i="24"/>
  <c r="AE204" i="24"/>
  <c r="AE205" i="24"/>
  <c r="AE206" i="24"/>
  <c r="AE207" i="24"/>
  <c r="AE208" i="24"/>
  <c r="AE209" i="24"/>
  <c r="AE210" i="24"/>
  <c r="AE211" i="24"/>
  <c r="AE212" i="24"/>
  <c r="AE213" i="24"/>
  <c r="AE214" i="24"/>
  <c r="AE215" i="24"/>
  <c r="AE216" i="24"/>
  <c r="AE217" i="24"/>
  <c r="AE218" i="24"/>
  <c r="AE219" i="24"/>
  <c r="AE220" i="24"/>
  <c r="AE221" i="24"/>
  <c r="AE222" i="24"/>
  <c r="AE223" i="24"/>
  <c r="AE224" i="24"/>
  <c r="AE225" i="24"/>
  <c r="AE226" i="24"/>
  <c r="AE227" i="24"/>
  <c r="AE228" i="24"/>
  <c r="AE229" i="24"/>
  <c r="AE230" i="24"/>
  <c r="AE231" i="24"/>
  <c r="AE232" i="24"/>
  <c r="AE233" i="24"/>
  <c r="AE234" i="24"/>
  <c r="AE235" i="24"/>
  <c r="AE236" i="24"/>
  <c r="AE237" i="24"/>
  <c r="AE238" i="24"/>
  <c r="AE239" i="24"/>
  <c r="AE240" i="24"/>
  <c r="AE241" i="24"/>
  <c r="AE242" i="24"/>
  <c r="AE243" i="24"/>
  <c r="AE244" i="24"/>
  <c r="AE245" i="24"/>
  <c r="AE246" i="24"/>
  <c r="AE247" i="24"/>
  <c r="AE248" i="24"/>
  <c r="AE249" i="24"/>
  <c r="AE250" i="24"/>
  <c r="AE251" i="24"/>
  <c r="AE252" i="24"/>
  <c r="AE253" i="24"/>
  <c r="AE254" i="24"/>
  <c r="AE255" i="24"/>
  <c r="AE256" i="24"/>
  <c r="AE257" i="24"/>
  <c r="AE258" i="24"/>
  <c r="AE259" i="24"/>
  <c r="AE260" i="24"/>
  <c r="AE261" i="24"/>
  <c r="AE262" i="24"/>
  <c r="AE263" i="24"/>
  <c r="AE264" i="24"/>
  <c r="AE265" i="24"/>
  <c r="AE266" i="24"/>
  <c r="AE267" i="24"/>
  <c r="AE268" i="24"/>
  <c r="AE269" i="24"/>
  <c r="AE270" i="24"/>
  <c r="AE271" i="24"/>
  <c r="AE272" i="24"/>
  <c r="AE273" i="24"/>
  <c r="AE274" i="24"/>
  <c r="AE275" i="24"/>
  <c r="AE276" i="24"/>
  <c r="AE277" i="24"/>
  <c r="AE278" i="24"/>
  <c r="AE279" i="24"/>
  <c r="AE280" i="24"/>
  <c r="AE281" i="24"/>
  <c r="AE282" i="24"/>
  <c r="AE283" i="24"/>
  <c r="AE284" i="24"/>
  <c r="AE285" i="24"/>
  <c r="AE286" i="24"/>
  <c r="AE287" i="24"/>
  <c r="AE288" i="24"/>
  <c r="AE289" i="24"/>
  <c r="AE290" i="24"/>
  <c r="AE291" i="24"/>
  <c r="AE292" i="24"/>
  <c r="AE293" i="24"/>
  <c r="AE294" i="24"/>
  <c r="AE295" i="24"/>
  <c r="AE296" i="24"/>
  <c r="AE297" i="24"/>
  <c r="AE298" i="24"/>
  <c r="AE299" i="24"/>
  <c r="AE300" i="24"/>
  <c r="AE301" i="24"/>
  <c r="AE302" i="24"/>
  <c r="AE303" i="24"/>
  <c r="AE304" i="24"/>
  <c r="AE305" i="24"/>
  <c r="AE306" i="24"/>
  <c r="AE307" i="24"/>
  <c r="AE308" i="24"/>
  <c r="AE309" i="24"/>
  <c r="AE310" i="24"/>
  <c r="AE311" i="24"/>
  <c r="AE12" i="24"/>
  <c r="W13" i="24"/>
  <c r="W14" i="24"/>
  <c r="W15" i="24"/>
  <c r="W16" i="24"/>
  <c r="W17" i="24"/>
  <c r="W18" i="24"/>
  <c r="W19" i="24"/>
  <c r="W20" i="24"/>
  <c r="W21" i="24"/>
  <c r="W22" i="24"/>
  <c r="W23" i="24"/>
  <c r="W24" i="24"/>
  <c r="W25" i="24"/>
  <c r="W26" i="24"/>
  <c r="W27" i="24"/>
  <c r="W28" i="24"/>
  <c r="W29" i="24"/>
  <c r="W30" i="24"/>
  <c r="W31" i="24"/>
  <c r="W32" i="24"/>
  <c r="W33" i="24"/>
  <c r="W34" i="24"/>
  <c r="W35" i="24"/>
  <c r="W36" i="24"/>
  <c r="W37" i="24"/>
  <c r="W38" i="24"/>
  <c r="W39" i="24"/>
  <c r="W40" i="24"/>
  <c r="W41" i="24"/>
  <c r="W42" i="24"/>
  <c r="W43" i="24"/>
  <c r="W44" i="24"/>
  <c r="W45" i="24"/>
  <c r="W46" i="24"/>
  <c r="W47" i="24"/>
  <c r="W48" i="24"/>
  <c r="W49" i="24"/>
  <c r="W50" i="24"/>
  <c r="W51" i="24"/>
  <c r="W52" i="24"/>
  <c r="W53" i="24"/>
  <c r="W54" i="24"/>
  <c r="W55" i="24"/>
  <c r="W56" i="24"/>
  <c r="W57" i="24"/>
  <c r="W58" i="24"/>
  <c r="W59" i="24"/>
  <c r="W60" i="24"/>
  <c r="W61" i="24"/>
  <c r="W62" i="24"/>
  <c r="W63" i="24"/>
  <c r="W64" i="24"/>
  <c r="W65" i="24"/>
  <c r="W66" i="24"/>
  <c r="W67" i="24"/>
  <c r="W68" i="24"/>
  <c r="W69" i="24"/>
  <c r="W70" i="24"/>
  <c r="W71" i="24"/>
  <c r="W72" i="24"/>
  <c r="W73" i="24"/>
  <c r="W74" i="24"/>
  <c r="W75" i="24"/>
  <c r="W76" i="24"/>
  <c r="W77" i="24"/>
  <c r="W78" i="24"/>
  <c r="W79" i="24"/>
  <c r="W80" i="24"/>
  <c r="W81" i="24"/>
  <c r="W82" i="24"/>
  <c r="W83" i="24"/>
  <c r="W84" i="24"/>
  <c r="W85" i="24"/>
  <c r="W86" i="24"/>
  <c r="W87" i="24"/>
  <c r="W88" i="24"/>
  <c r="W89" i="24"/>
  <c r="W90" i="24"/>
  <c r="W91" i="24"/>
  <c r="W92" i="24"/>
  <c r="W93" i="24"/>
  <c r="W94" i="24"/>
  <c r="W95" i="24"/>
  <c r="W96" i="24"/>
  <c r="W97" i="24"/>
  <c r="W98" i="24"/>
  <c r="W99" i="24"/>
  <c r="W100" i="24"/>
  <c r="W101" i="24"/>
  <c r="W102" i="24"/>
  <c r="W103" i="24"/>
  <c r="W104" i="24"/>
  <c r="W105" i="24"/>
  <c r="W106" i="24"/>
  <c r="W107" i="24"/>
  <c r="W108" i="24"/>
  <c r="W109" i="24"/>
  <c r="W110" i="24"/>
  <c r="W111" i="24"/>
  <c r="W112" i="24"/>
  <c r="W113" i="24"/>
  <c r="W114" i="24"/>
  <c r="W115" i="24"/>
  <c r="W116" i="24"/>
  <c r="W117" i="24"/>
  <c r="W118" i="24"/>
  <c r="W119" i="24"/>
  <c r="W120" i="24"/>
  <c r="W121" i="24"/>
  <c r="W122" i="24"/>
  <c r="W123" i="24"/>
  <c r="W124" i="24"/>
  <c r="W125" i="24"/>
  <c r="W126" i="24"/>
  <c r="W127" i="24"/>
  <c r="W128" i="24"/>
  <c r="W129" i="24"/>
  <c r="W130" i="24"/>
  <c r="W131" i="24"/>
  <c r="W132" i="24"/>
  <c r="W133" i="24"/>
  <c r="W134" i="24"/>
  <c r="W135" i="24"/>
  <c r="W136" i="24"/>
  <c r="W137" i="24"/>
  <c r="W138" i="24"/>
  <c r="W139" i="24"/>
  <c r="W140" i="24"/>
  <c r="W141" i="24"/>
  <c r="W142" i="24"/>
  <c r="W143" i="24"/>
  <c r="W144" i="24"/>
  <c r="W145" i="24"/>
  <c r="W146" i="24"/>
  <c r="W147" i="24"/>
  <c r="W148" i="24"/>
  <c r="W149" i="24"/>
  <c r="W150" i="24"/>
  <c r="W151" i="24"/>
  <c r="W152" i="24"/>
  <c r="W153" i="24"/>
  <c r="W154" i="24"/>
  <c r="W155" i="24"/>
  <c r="W156" i="24"/>
  <c r="W157" i="24"/>
  <c r="W158" i="24"/>
  <c r="W159" i="24"/>
  <c r="W160" i="24"/>
  <c r="W161" i="24"/>
  <c r="W162" i="24"/>
  <c r="W163" i="24"/>
  <c r="W164" i="24"/>
  <c r="W165" i="24"/>
  <c r="W166" i="24"/>
  <c r="W167" i="24"/>
  <c r="W168" i="24"/>
  <c r="W169" i="24"/>
  <c r="W170" i="24"/>
  <c r="W171" i="24"/>
  <c r="W172" i="24"/>
  <c r="W173" i="24"/>
  <c r="W174" i="24"/>
  <c r="W175" i="24"/>
  <c r="W176" i="24"/>
  <c r="W177" i="24"/>
  <c r="W178" i="24"/>
  <c r="W179" i="24"/>
  <c r="W180" i="24"/>
  <c r="W181" i="24"/>
  <c r="W182" i="24"/>
  <c r="W183" i="24"/>
  <c r="W184" i="24"/>
  <c r="W185" i="24"/>
  <c r="W186" i="24"/>
  <c r="W187" i="24"/>
  <c r="W188" i="24"/>
  <c r="W189" i="24"/>
  <c r="W190" i="24"/>
  <c r="W191" i="24"/>
  <c r="W192" i="24"/>
  <c r="W193" i="24"/>
  <c r="W194" i="24"/>
  <c r="W195" i="24"/>
  <c r="W196" i="24"/>
  <c r="W197" i="24"/>
  <c r="W198" i="24"/>
  <c r="W199" i="24"/>
  <c r="W200" i="24"/>
  <c r="W201" i="24"/>
  <c r="W202" i="24"/>
  <c r="W203" i="24"/>
  <c r="W204" i="24"/>
  <c r="W205" i="24"/>
  <c r="W206" i="24"/>
  <c r="W207" i="24"/>
  <c r="W208" i="24"/>
  <c r="W209" i="24"/>
  <c r="W210" i="24"/>
  <c r="W211" i="24"/>
  <c r="W212" i="24"/>
  <c r="W213" i="24"/>
  <c r="W214" i="24"/>
  <c r="W215" i="24"/>
  <c r="W216" i="24"/>
  <c r="W217" i="24"/>
  <c r="W218" i="24"/>
  <c r="W219" i="24"/>
  <c r="W220" i="24"/>
  <c r="W221" i="24"/>
  <c r="W222" i="24"/>
  <c r="W223" i="24"/>
  <c r="W224" i="24"/>
  <c r="W225" i="24"/>
  <c r="W226" i="24"/>
  <c r="W227" i="24"/>
  <c r="W228" i="24"/>
  <c r="W229" i="24"/>
  <c r="W230" i="24"/>
  <c r="W231" i="24"/>
  <c r="W232" i="24"/>
  <c r="W233" i="24"/>
  <c r="W234" i="24"/>
  <c r="W235" i="24"/>
  <c r="W236" i="24"/>
  <c r="W237" i="24"/>
  <c r="W238" i="24"/>
  <c r="W239" i="24"/>
  <c r="W240" i="24"/>
  <c r="W241" i="24"/>
  <c r="W242" i="24"/>
  <c r="W243" i="24"/>
  <c r="W244" i="24"/>
  <c r="W245" i="24"/>
  <c r="W246" i="24"/>
  <c r="W247" i="24"/>
  <c r="W248" i="24"/>
  <c r="W249" i="24"/>
  <c r="W250" i="24"/>
  <c r="W251" i="24"/>
  <c r="W252" i="24"/>
  <c r="W253" i="24"/>
  <c r="W254" i="24"/>
  <c r="W255" i="24"/>
  <c r="W256" i="24"/>
  <c r="W257" i="24"/>
  <c r="W258" i="24"/>
  <c r="W259" i="24"/>
  <c r="W260" i="24"/>
  <c r="W261" i="24"/>
  <c r="W262" i="24"/>
  <c r="W263" i="24"/>
  <c r="W264" i="24"/>
  <c r="W265" i="24"/>
  <c r="W266" i="24"/>
  <c r="W267" i="24"/>
  <c r="W268" i="24"/>
  <c r="W269" i="24"/>
  <c r="W270" i="24"/>
  <c r="W271" i="24"/>
  <c r="W272" i="24"/>
  <c r="W273" i="24"/>
  <c r="W274" i="24"/>
  <c r="W275" i="24"/>
  <c r="W276" i="24"/>
  <c r="W277" i="24"/>
  <c r="W278" i="24"/>
  <c r="W279" i="24"/>
  <c r="W280" i="24"/>
  <c r="W281" i="24"/>
  <c r="W282" i="24"/>
  <c r="W283" i="24"/>
  <c r="W284" i="24"/>
  <c r="W285" i="24"/>
  <c r="W286" i="24"/>
  <c r="W287" i="24"/>
  <c r="W288" i="24"/>
  <c r="W289" i="24"/>
  <c r="W290" i="24"/>
  <c r="W291" i="24"/>
  <c r="W292" i="24"/>
  <c r="W293" i="24"/>
  <c r="W294" i="24"/>
  <c r="W295" i="24"/>
  <c r="W296" i="24"/>
  <c r="W297" i="24"/>
  <c r="W298" i="24"/>
  <c r="W299" i="24"/>
  <c r="W300" i="24"/>
  <c r="W301" i="24"/>
  <c r="W302" i="24"/>
  <c r="W303" i="24"/>
  <c r="W304" i="24"/>
  <c r="W305" i="24"/>
  <c r="W306" i="24"/>
  <c r="W307" i="24"/>
  <c r="W308" i="24"/>
  <c r="W309" i="24"/>
  <c r="W310" i="24"/>
  <c r="W311" i="24"/>
  <c r="W12" i="24"/>
  <c r="Y311" i="24"/>
  <c r="Y310" i="24"/>
  <c r="Y309" i="24"/>
  <c r="Y308" i="24"/>
  <c r="Y307" i="24"/>
  <c r="Y306" i="24"/>
  <c r="Y305" i="24"/>
  <c r="Y304" i="24"/>
  <c r="Y303" i="24"/>
  <c r="Y302" i="24"/>
  <c r="Y301" i="24"/>
  <c r="Y300" i="24"/>
  <c r="Y299" i="24"/>
  <c r="Y298" i="24"/>
  <c r="Y297" i="24"/>
  <c r="Y296" i="24"/>
  <c r="Y295" i="24"/>
  <c r="Y294" i="24"/>
  <c r="Y293" i="24"/>
  <c r="Y292" i="24"/>
  <c r="Y291" i="24"/>
  <c r="Y290" i="24"/>
  <c r="Y289" i="24"/>
  <c r="Y288" i="24"/>
  <c r="Y287" i="24"/>
  <c r="Y286" i="24"/>
  <c r="Y285" i="24"/>
  <c r="Y284" i="24"/>
  <c r="Y283" i="24"/>
  <c r="Y282" i="24"/>
  <c r="Y281" i="24"/>
  <c r="Y280" i="24"/>
  <c r="Y279" i="24"/>
  <c r="Y278" i="24"/>
  <c r="Y277" i="24"/>
  <c r="Y276" i="24"/>
  <c r="Y275" i="24"/>
  <c r="Y274" i="24"/>
  <c r="Y273" i="24"/>
  <c r="Y272" i="24"/>
  <c r="Y271" i="24"/>
  <c r="Y270" i="24"/>
  <c r="Y269" i="24"/>
  <c r="Y268" i="24"/>
  <c r="Y267" i="24"/>
  <c r="Y266" i="24"/>
  <c r="Y265" i="24"/>
  <c r="Y264" i="24"/>
  <c r="Y263" i="24"/>
  <c r="Y262" i="24"/>
  <c r="Y261" i="24"/>
  <c r="Y260" i="24"/>
  <c r="Y259" i="24"/>
  <c r="Y258" i="24"/>
  <c r="Y257" i="24"/>
  <c r="Y256" i="24"/>
  <c r="Y255" i="24"/>
  <c r="Y254" i="24"/>
  <c r="Y253" i="24"/>
  <c r="Y252" i="24"/>
  <c r="Y251" i="24"/>
  <c r="Y250" i="24"/>
  <c r="Y249" i="24"/>
  <c r="Y248" i="24"/>
  <c r="Y247" i="24"/>
  <c r="Y246" i="24"/>
  <c r="Y245" i="24"/>
  <c r="Y244" i="24"/>
  <c r="Y243" i="24"/>
  <c r="Y242" i="24"/>
  <c r="Y241" i="24"/>
  <c r="Y240" i="24"/>
  <c r="Y239" i="24"/>
  <c r="Y238" i="24"/>
  <c r="Y237" i="24"/>
  <c r="Y236" i="24"/>
  <c r="Y235" i="24"/>
  <c r="Y234" i="24"/>
  <c r="Y233" i="24"/>
  <c r="Y232" i="24"/>
  <c r="Y231" i="24"/>
  <c r="Y230" i="24"/>
  <c r="Y229" i="24"/>
  <c r="Y228" i="24"/>
  <c r="Y227" i="24"/>
  <c r="Y226" i="24"/>
  <c r="Y225" i="24"/>
  <c r="Y224" i="24"/>
  <c r="Y223" i="24"/>
  <c r="Y222" i="24"/>
  <c r="Y221" i="24"/>
  <c r="Y220" i="24"/>
  <c r="Y219" i="24"/>
  <c r="Y218" i="24"/>
  <c r="Y217" i="24"/>
  <c r="Y216" i="24"/>
  <c r="Y215" i="24"/>
  <c r="Y214" i="24"/>
  <c r="Y213" i="24"/>
  <c r="Y212" i="24"/>
  <c r="Y211" i="24"/>
  <c r="Y210" i="24"/>
  <c r="Y209" i="24"/>
  <c r="Y208" i="24"/>
  <c r="Y207" i="24"/>
  <c r="Y206" i="24"/>
  <c r="Y205" i="24"/>
  <c r="Y204" i="24"/>
  <c r="Y203" i="24"/>
  <c r="Y202" i="24"/>
  <c r="Y201" i="24"/>
  <c r="Y200" i="24"/>
  <c r="Y199" i="24"/>
  <c r="Y198" i="24"/>
  <c r="Y197" i="24"/>
  <c r="Y196" i="24"/>
  <c r="Y195" i="24"/>
  <c r="Y194" i="24"/>
  <c r="Y193" i="24"/>
  <c r="Y192" i="24"/>
  <c r="Y191" i="24"/>
  <c r="Y190" i="24"/>
  <c r="Y189" i="24"/>
  <c r="Y188" i="24"/>
  <c r="Y187" i="24"/>
  <c r="Y186" i="24"/>
  <c r="Y185" i="24"/>
  <c r="Y184" i="24"/>
  <c r="Y183" i="24"/>
  <c r="Y182" i="24"/>
  <c r="Y181" i="24"/>
  <c r="Y180" i="24"/>
  <c r="Y179" i="24"/>
  <c r="Y178" i="24"/>
  <c r="Y177" i="24"/>
  <c r="Y176" i="24"/>
  <c r="Y175" i="24"/>
  <c r="Y174" i="24"/>
  <c r="Y173" i="24"/>
  <c r="Y172" i="24"/>
  <c r="Y171" i="24"/>
  <c r="Y170" i="24"/>
  <c r="Y169" i="24"/>
  <c r="Y168" i="24"/>
  <c r="Y167" i="24"/>
  <c r="Y166" i="24"/>
  <c r="Y165" i="24"/>
  <c r="Y164" i="24"/>
  <c r="Y163" i="24"/>
  <c r="Y162" i="24"/>
  <c r="Y161" i="24"/>
  <c r="Y160" i="24"/>
  <c r="Y159" i="24"/>
  <c r="Y158" i="24"/>
  <c r="Y157" i="24"/>
  <c r="Y156" i="24"/>
  <c r="Y155" i="24"/>
  <c r="Y154" i="24"/>
  <c r="Y153" i="24"/>
  <c r="Y152" i="24"/>
  <c r="Y151" i="24"/>
  <c r="Y150" i="24"/>
  <c r="Y149" i="24"/>
  <c r="Y148" i="24"/>
  <c r="Y147" i="24"/>
  <c r="Y146" i="24"/>
  <c r="Y145" i="24"/>
  <c r="Y144" i="24"/>
  <c r="Y143" i="24"/>
  <c r="Y142" i="24"/>
  <c r="Y141" i="24"/>
  <c r="Y140" i="24"/>
  <c r="Y139" i="24"/>
  <c r="Y138" i="24"/>
  <c r="Y137" i="24"/>
  <c r="Y136" i="24"/>
  <c r="Y135" i="24"/>
  <c r="Y134" i="24"/>
  <c r="Y133" i="24"/>
  <c r="Y132" i="24"/>
  <c r="Y131" i="24"/>
  <c r="Y130" i="24"/>
  <c r="Y129" i="24"/>
  <c r="Y128" i="24"/>
  <c r="Y127" i="24"/>
  <c r="Y126" i="24"/>
  <c r="Y125" i="24"/>
  <c r="Y124" i="24"/>
  <c r="Y123" i="24"/>
  <c r="Y122" i="24"/>
  <c r="Y121" i="24"/>
  <c r="Y120" i="24"/>
  <c r="Y119" i="24"/>
  <c r="Y118" i="24"/>
  <c r="Y117" i="24"/>
  <c r="Y116" i="24"/>
  <c r="Y115" i="24"/>
  <c r="Y114" i="24"/>
  <c r="Y113" i="24"/>
  <c r="Y112" i="24"/>
  <c r="Y111" i="24"/>
  <c r="Y110" i="24"/>
  <c r="Y109" i="24"/>
  <c r="Y108" i="24"/>
  <c r="Y107" i="24"/>
  <c r="Y106" i="24"/>
  <c r="Y105" i="24"/>
  <c r="Y104" i="24"/>
  <c r="Y103" i="24"/>
  <c r="Y102" i="24"/>
  <c r="Y101" i="24"/>
  <c r="Y100" i="24"/>
  <c r="Y99" i="24"/>
  <c r="Y98" i="24"/>
  <c r="Y97" i="24"/>
  <c r="Y96" i="24"/>
  <c r="Y95" i="24"/>
  <c r="Y94" i="24"/>
  <c r="Y93" i="24"/>
  <c r="Y92" i="24"/>
  <c r="Y91" i="24"/>
  <c r="Y90" i="24"/>
  <c r="Y89" i="24"/>
  <c r="Y88" i="24"/>
  <c r="Y87" i="24"/>
  <c r="Y86" i="24"/>
  <c r="Y85" i="24"/>
  <c r="Y84" i="24"/>
  <c r="Y83" i="24"/>
  <c r="Y82" i="24"/>
  <c r="Y81" i="24"/>
  <c r="Y80" i="24"/>
  <c r="Y79" i="24"/>
  <c r="Y78" i="24"/>
  <c r="Y77" i="24"/>
  <c r="Y76" i="24"/>
  <c r="Y75" i="24"/>
  <c r="Y74" i="24"/>
  <c r="Y73" i="24"/>
  <c r="Y72" i="24"/>
  <c r="Y71" i="24"/>
  <c r="Y70" i="24"/>
  <c r="Y69" i="24"/>
  <c r="Y68" i="24"/>
  <c r="Y67" i="24"/>
  <c r="Y66" i="24"/>
  <c r="Y65" i="24"/>
  <c r="Y64" i="24"/>
  <c r="Y63" i="24"/>
  <c r="Y62" i="24"/>
  <c r="Y61" i="24"/>
  <c r="Y60" i="24"/>
  <c r="Y59" i="24"/>
  <c r="Y58" i="24"/>
  <c r="Y57" i="24"/>
  <c r="Y56" i="24"/>
  <c r="Y55" i="24"/>
  <c r="Y54" i="24"/>
  <c r="Y53" i="24"/>
  <c r="Y52" i="24"/>
  <c r="Y51" i="24"/>
  <c r="Y50" i="24"/>
  <c r="Y49" i="24"/>
  <c r="Y48" i="24"/>
  <c r="Y47" i="24"/>
  <c r="Y46" i="24"/>
  <c r="Y45" i="24"/>
  <c r="Y44" i="24"/>
  <c r="Y43" i="24"/>
  <c r="Y42" i="24"/>
  <c r="Y41" i="24"/>
  <c r="Y40" i="24"/>
  <c r="Y39" i="24"/>
  <c r="Y38" i="24"/>
  <c r="Y37" i="24"/>
  <c r="Y36" i="24"/>
  <c r="Y35" i="24"/>
  <c r="Y34" i="24"/>
  <c r="Y33" i="24"/>
  <c r="Y32" i="24"/>
  <c r="Y31" i="24"/>
  <c r="Y30" i="24"/>
  <c r="Y29" i="24"/>
  <c r="Y28" i="24"/>
  <c r="Y27" i="24"/>
  <c r="Y26" i="24"/>
  <c r="Y25" i="24"/>
  <c r="Y24" i="24"/>
  <c r="Y23" i="24"/>
  <c r="Y22" i="24"/>
  <c r="Y21" i="24"/>
  <c r="Y20" i="24"/>
  <c r="Y19" i="24"/>
  <c r="Y18" i="24"/>
  <c r="Y17" i="24"/>
  <c r="Y16" i="24"/>
  <c r="Y15" i="24"/>
  <c r="Y14" i="24"/>
  <c r="Y13" i="24"/>
  <c r="Y12" i="24"/>
  <c r="AI311" i="24"/>
  <c r="AH311" i="24"/>
  <c r="AG311" i="24"/>
  <c r="AF311" i="24"/>
  <c r="AD311" i="24"/>
  <c r="AC311" i="24"/>
  <c r="AB311" i="24"/>
  <c r="AA311" i="24"/>
  <c r="Z311" i="24"/>
  <c r="X311" i="24"/>
  <c r="AI310" i="24"/>
  <c r="AH310" i="24"/>
  <c r="AG310" i="24"/>
  <c r="AF310" i="24"/>
  <c r="AD310" i="24"/>
  <c r="AC310" i="24"/>
  <c r="AB310" i="24"/>
  <c r="AA310" i="24"/>
  <c r="Z310" i="24"/>
  <c r="X310" i="24"/>
  <c r="AI309" i="24"/>
  <c r="AH309" i="24"/>
  <c r="AG309" i="24"/>
  <c r="AF309" i="24"/>
  <c r="AD309" i="24"/>
  <c r="AC309" i="24"/>
  <c r="AB309" i="24"/>
  <c r="AA309" i="24"/>
  <c r="Z309" i="24"/>
  <c r="X309" i="24"/>
  <c r="AI308" i="24"/>
  <c r="AH308" i="24"/>
  <c r="AG308" i="24"/>
  <c r="AF308" i="24"/>
  <c r="AD308" i="24"/>
  <c r="AC308" i="24"/>
  <c r="AB308" i="24"/>
  <c r="AA308" i="24"/>
  <c r="Z308" i="24"/>
  <c r="X308" i="24"/>
  <c r="AI307" i="24"/>
  <c r="AH307" i="24"/>
  <c r="AG307" i="24"/>
  <c r="AF307" i="24"/>
  <c r="AD307" i="24"/>
  <c r="AC307" i="24"/>
  <c r="AB307" i="24"/>
  <c r="AA307" i="24"/>
  <c r="Z307" i="24"/>
  <c r="X307" i="24"/>
  <c r="AI306" i="24"/>
  <c r="AH306" i="24"/>
  <c r="AG306" i="24"/>
  <c r="AF306" i="24"/>
  <c r="AD306" i="24"/>
  <c r="AC306" i="24"/>
  <c r="AB306" i="24"/>
  <c r="AA306" i="24"/>
  <c r="Z306" i="24"/>
  <c r="X306" i="24"/>
  <c r="AI305" i="24"/>
  <c r="AH305" i="24"/>
  <c r="AG305" i="24"/>
  <c r="AF305" i="24"/>
  <c r="AD305" i="24"/>
  <c r="AC305" i="24"/>
  <c r="AB305" i="24"/>
  <c r="AA305" i="24"/>
  <c r="Z305" i="24"/>
  <c r="X305" i="24"/>
  <c r="AI304" i="24"/>
  <c r="AH304" i="24"/>
  <c r="AG304" i="24"/>
  <c r="AF304" i="24"/>
  <c r="AD304" i="24"/>
  <c r="AC304" i="24"/>
  <c r="AB304" i="24"/>
  <c r="AA304" i="24"/>
  <c r="Z304" i="24"/>
  <c r="X304" i="24"/>
  <c r="AI303" i="24"/>
  <c r="AH303" i="24"/>
  <c r="AG303" i="24"/>
  <c r="AF303" i="24"/>
  <c r="AD303" i="24"/>
  <c r="AC303" i="24"/>
  <c r="AB303" i="24"/>
  <c r="AA303" i="24"/>
  <c r="Z303" i="24"/>
  <c r="X303" i="24"/>
  <c r="AI302" i="24"/>
  <c r="AH302" i="24"/>
  <c r="AG302" i="24"/>
  <c r="AF302" i="24"/>
  <c r="AD302" i="24"/>
  <c r="AC302" i="24"/>
  <c r="AB302" i="24"/>
  <c r="AA302" i="24"/>
  <c r="Z302" i="24"/>
  <c r="X302" i="24"/>
  <c r="AI301" i="24"/>
  <c r="AH301" i="24"/>
  <c r="AG301" i="24"/>
  <c r="AF301" i="24"/>
  <c r="AD301" i="24"/>
  <c r="AC301" i="24"/>
  <c r="AB301" i="24"/>
  <c r="AA301" i="24"/>
  <c r="Z301" i="24"/>
  <c r="X301" i="24"/>
  <c r="AI300" i="24"/>
  <c r="AH300" i="24"/>
  <c r="AG300" i="24"/>
  <c r="AF300" i="24"/>
  <c r="AD300" i="24"/>
  <c r="AC300" i="24"/>
  <c r="AB300" i="24"/>
  <c r="AA300" i="24"/>
  <c r="Z300" i="24"/>
  <c r="X300" i="24"/>
  <c r="AI299" i="24"/>
  <c r="AH299" i="24"/>
  <c r="AG299" i="24"/>
  <c r="AF299" i="24"/>
  <c r="AD299" i="24"/>
  <c r="AC299" i="24"/>
  <c r="AB299" i="24"/>
  <c r="AA299" i="24"/>
  <c r="Z299" i="24"/>
  <c r="X299" i="24"/>
  <c r="AI298" i="24"/>
  <c r="AH298" i="24"/>
  <c r="AG298" i="24"/>
  <c r="AF298" i="24"/>
  <c r="AD298" i="24"/>
  <c r="AC298" i="24"/>
  <c r="AB298" i="24"/>
  <c r="AA298" i="24"/>
  <c r="Z298" i="24"/>
  <c r="X298" i="24"/>
  <c r="AI297" i="24"/>
  <c r="AH297" i="24"/>
  <c r="AG297" i="24"/>
  <c r="AF297" i="24"/>
  <c r="AD297" i="24"/>
  <c r="AC297" i="24"/>
  <c r="AB297" i="24"/>
  <c r="AA297" i="24"/>
  <c r="Z297" i="24"/>
  <c r="X297" i="24"/>
  <c r="AI296" i="24"/>
  <c r="AH296" i="24"/>
  <c r="AG296" i="24"/>
  <c r="AF296" i="24"/>
  <c r="AD296" i="24"/>
  <c r="AC296" i="24"/>
  <c r="AB296" i="24"/>
  <c r="AA296" i="24"/>
  <c r="Z296" i="24"/>
  <c r="X296" i="24"/>
  <c r="AI295" i="24"/>
  <c r="AH295" i="24"/>
  <c r="AG295" i="24"/>
  <c r="AF295" i="24"/>
  <c r="AD295" i="24"/>
  <c r="AC295" i="24"/>
  <c r="AB295" i="24"/>
  <c r="AA295" i="24"/>
  <c r="Z295" i="24"/>
  <c r="X295" i="24"/>
  <c r="AI294" i="24"/>
  <c r="AH294" i="24"/>
  <c r="AG294" i="24"/>
  <c r="AF294" i="24"/>
  <c r="AD294" i="24"/>
  <c r="AC294" i="24"/>
  <c r="AB294" i="24"/>
  <c r="AA294" i="24"/>
  <c r="Z294" i="24"/>
  <c r="X294" i="24"/>
  <c r="AI293" i="24"/>
  <c r="AH293" i="24"/>
  <c r="AG293" i="24"/>
  <c r="AF293" i="24"/>
  <c r="AD293" i="24"/>
  <c r="AC293" i="24"/>
  <c r="AB293" i="24"/>
  <c r="AA293" i="24"/>
  <c r="Z293" i="24"/>
  <c r="X293" i="24"/>
  <c r="AI292" i="24"/>
  <c r="AH292" i="24"/>
  <c r="AG292" i="24"/>
  <c r="AF292" i="24"/>
  <c r="AD292" i="24"/>
  <c r="AC292" i="24"/>
  <c r="AB292" i="24"/>
  <c r="AA292" i="24"/>
  <c r="Z292" i="24"/>
  <c r="X292" i="24"/>
  <c r="AI291" i="24"/>
  <c r="AH291" i="24"/>
  <c r="AG291" i="24"/>
  <c r="AF291" i="24"/>
  <c r="AD291" i="24"/>
  <c r="AC291" i="24"/>
  <c r="AB291" i="24"/>
  <c r="AA291" i="24"/>
  <c r="Z291" i="24"/>
  <c r="X291" i="24"/>
  <c r="AI290" i="24"/>
  <c r="AH290" i="24"/>
  <c r="AG290" i="24"/>
  <c r="AF290" i="24"/>
  <c r="AD290" i="24"/>
  <c r="AC290" i="24"/>
  <c r="AB290" i="24"/>
  <c r="AA290" i="24"/>
  <c r="Z290" i="24"/>
  <c r="X290" i="24"/>
  <c r="AI289" i="24"/>
  <c r="AH289" i="24"/>
  <c r="AG289" i="24"/>
  <c r="AF289" i="24"/>
  <c r="AD289" i="24"/>
  <c r="AC289" i="24"/>
  <c r="AB289" i="24"/>
  <c r="AA289" i="24"/>
  <c r="Z289" i="24"/>
  <c r="X289" i="24"/>
  <c r="AI288" i="24"/>
  <c r="AH288" i="24"/>
  <c r="AG288" i="24"/>
  <c r="AF288" i="24"/>
  <c r="AD288" i="24"/>
  <c r="AC288" i="24"/>
  <c r="AB288" i="24"/>
  <c r="AA288" i="24"/>
  <c r="Z288" i="24"/>
  <c r="X288" i="24"/>
  <c r="AI287" i="24"/>
  <c r="AH287" i="24"/>
  <c r="AG287" i="24"/>
  <c r="AF287" i="24"/>
  <c r="AD287" i="24"/>
  <c r="AC287" i="24"/>
  <c r="AB287" i="24"/>
  <c r="AA287" i="24"/>
  <c r="Z287" i="24"/>
  <c r="X287" i="24"/>
  <c r="AI286" i="24"/>
  <c r="AH286" i="24"/>
  <c r="AG286" i="24"/>
  <c r="AF286" i="24"/>
  <c r="AD286" i="24"/>
  <c r="AC286" i="24"/>
  <c r="AB286" i="24"/>
  <c r="AA286" i="24"/>
  <c r="Z286" i="24"/>
  <c r="X286" i="24"/>
  <c r="AI285" i="24"/>
  <c r="AH285" i="24"/>
  <c r="AG285" i="24"/>
  <c r="AF285" i="24"/>
  <c r="AD285" i="24"/>
  <c r="AC285" i="24"/>
  <c r="AB285" i="24"/>
  <c r="AA285" i="24"/>
  <c r="Z285" i="24"/>
  <c r="X285" i="24"/>
  <c r="AI284" i="24"/>
  <c r="AH284" i="24"/>
  <c r="AG284" i="24"/>
  <c r="AF284" i="24"/>
  <c r="AD284" i="24"/>
  <c r="AC284" i="24"/>
  <c r="AB284" i="24"/>
  <c r="AA284" i="24"/>
  <c r="Z284" i="24"/>
  <c r="X284" i="24"/>
  <c r="AI283" i="24"/>
  <c r="AH283" i="24"/>
  <c r="AG283" i="24"/>
  <c r="AF283" i="24"/>
  <c r="AD283" i="24"/>
  <c r="AC283" i="24"/>
  <c r="AB283" i="24"/>
  <c r="AA283" i="24"/>
  <c r="Z283" i="24"/>
  <c r="X283" i="24"/>
  <c r="AI282" i="24"/>
  <c r="AH282" i="24"/>
  <c r="AG282" i="24"/>
  <c r="AF282" i="24"/>
  <c r="AD282" i="24"/>
  <c r="AC282" i="24"/>
  <c r="AB282" i="24"/>
  <c r="AA282" i="24"/>
  <c r="Z282" i="24"/>
  <c r="X282" i="24"/>
  <c r="AI281" i="24"/>
  <c r="AH281" i="24"/>
  <c r="AG281" i="24"/>
  <c r="AF281" i="24"/>
  <c r="AD281" i="24"/>
  <c r="AC281" i="24"/>
  <c r="AB281" i="24"/>
  <c r="AA281" i="24"/>
  <c r="Z281" i="24"/>
  <c r="X281" i="24"/>
  <c r="AI280" i="24"/>
  <c r="AH280" i="24"/>
  <c r="AG280" i="24"/>
  <c r="AF280" i="24"/>
  <c r="AD280" i="24"/>
  <c r="AC280" i="24"/>
  <c r="AB280" i="24"/>
  <c r="AA280" i="24"/>
  <c r="Z280" i="24"/>
  <c r="X280" i="24"/>
  <c r="AI279" i="24"/>
  <c r="AH279" i="24"/>
  <c r="AG279" i="24"/>
  <c r="AF279" i="24"/>
  <c r="AD279" i="24"/>
  <c r="AC279" i="24"/>
  <c r="AB279" i="24"/>
  <c r="AA279" i="24"/>
  <c r="Z279" i="24"/>
  <c r="X279" i="24"/>
  <c r="AI278" i="24"/>
  <c r="AH278" i="24"/>
  <c r="AG278" i="24"/>
  <c r="AF278" i="24"/>
  <c r="AD278" i="24"/>
  <c r="AC278" i="24"/>
  <c r="AB278" i="24"/>
  <c r="AA278" i="24"/>
  <c r="Z278" i="24"/>
  <c r="X278" i="24"/>
  <c r="AI277" i="24"/>
  <c r="AH277" i="24"/>
  <c r="AG277" i="24"/>
  <c r="AF277" i="24"/>
  <c r="AD277" i="24"/>
  <c r="AC277" i="24"/>
  <c r="AB277" i="24"/>
  <c r="AA277" i="24"/>
  <c r="Z277" i="24"/>
  <c r="X277" i="24"/>
  <c r="AI276" i="24"/>
  <c r="AH276" i="24"/>
  <c r="AG276" i="24"/>
  <c r="AF276" i="24"/>
  <c r="AD276" i="24"/>
  <c r="AC276" i="24"/>
  <c r="AB276" i="24"/>
  <c r="AA276" i="24"/>
  <c r="Z276" i="24"/>
  <c r="X276" i="24"/>
  <c r="AI275" i="24"/>
  <c r="AH275" i="24"/>
  <c r="AG275" i="24"/>
  <c r="AF275" i="24"/>
  <c r="AD275" i="24"/>
  <c r="AC275" i="24"/>
  <c r="AB275" i="24"/>
  <c r="AA275" i="24"/>
  <c r="Z275" i="24"/>
  <c r="X275" i="24"/>
  <c r="AI274" i="24"/>
  <c r="AH274" i="24"/>
  <c r="AG274" i="24"/>
  <c r="AF274" i="24"/>
  <c r="AD274" i="24"/>
  <c r="AC274" i="24"/>
  <c r="AB274" i="24"/>
  <c r="AA274" i="24"/>
  <c r="Z274" i="24"/>
  <c r="X274" i="24"/>
  <c r="AI273" i="24"/>
  <c r="AH273" i="24"/>
  <c r="AG273" i="24"/>
  <c r="AF273" i="24"/>
  <c r="AD273" i="24"/>
  <c r="AC273" i="24"/>
  <c r="AB273" i="24"/>
  <c r="AA273" i="24"/>
  <c r="Z273" i="24"/>
  <c r="X273" i="24"/>
  <c r="AI272" i="24"/>
  <c r="AH272" i="24"/>
  <c r="AG272" i="24"/>
  <c r="AF272" i="24"/>
  <c r="AD272" i="24"/>
  <c r="AC272" i="24"/>
  <c r="AB272" i="24"/>
  <c r="AA272" i="24"/>
  <c r="Z272" i="24"/>
  <c r="X272" i="24"/>
  <c r="AI271" i="24"/>
  <c r="AH271" i="24"/>
  <c r="AG271" i="24"/>
  <c r="AF271" i="24"/>
  <c r="AD271" i="24"/>
  <c r="AC271" i="24"/>
  <c r="AB271" i="24"/>
  <c r="AA271" i="24"/>
  <c r="Z271" i="24"/>
  <c r="X271" i="24"/>
  <c r="AI270" i="24"/>
  <c r="AH270" i="24"/>
  <c r="AG270" i="24"/>
  <c r="AF270" i="24"/>
  <c r="AD270" i="24"/>
  <c r="AC270" i="24"/>
  <c r="AB270" i="24"/>
  <c r="AA270" i="24"/>
  <c r="Z270" i="24"/>
  <c r="X270" i="24"/>
  <c r="AI269" i="24"/>
  <c r="AH269" i="24"/>
  <c r="AG269" i="24"/>
  <c r="AF269" i="24"/>
  <c r="AD269" i="24"/>
  <c r="AC269" i="24"/>
  <c r="AB269" i="24"/>
  <c r="AA269" i="24"/>
  <c r="Z269" i="24"/>
  <c r="X269" i="24"/>
  <c r="AI268" i="24"/>
  <c r="AH268" i="24"/>
  <c r="AG268" i="24"/>
  <c r="AF268" i="24"/>
  <c r="AD268" i="24"/>
  <c r="AC268" i="24"/>
  <c r="AB268" i="24"/>
  <c r="AA268" i="24"/>
  <c r="Z268" i="24"/>
  <c r="X268" i="24"/>
  <c r="AI267" i="24"/>
  <c r="AH267" i="24"/>
  <c r="AG267" i="24"/>
  <c r="AF267" i="24"/>
  <c r="AD267" i="24"/>
  <c r="AC267" i="24"/>
  <c r="AB267" i="24"/>
  <c r="AA267" i="24"/>
  <c r="Z267" i="24"/>
  <c r="X267" i="24"/>
  <c r="AI266" i="24"/>
  <c r="AH266" i="24"/>
  <c r="AG266" i="24"/>
  <c r="AF266" i="24"/>
  <c r="AD266" i="24"/>
  <c r="AC266" i="24"/>
  <c r="AB266" i="24"/>
  <c r="AA266" i="24"/>
  <c r="Z266" i="24"/>
  <c r="X266" i="24"/>
  <c r="AI265" i="24"/>
  <c r="AH265" i="24"/>
  <c r="AG265" i="24"/>
  <c r="AF265" i="24"/>
  <c r="AD265" i="24"/>
  <c r="AC265" i="24"/>
  <c r="AB265" i="24"/>
  <c r="AA265" i="24"/>
  <c r="Z265" i="24"/>
  <c r="X265" i="24"/>
  <c r="AI264" i="24"/>
  <c r="AH264" i="24"/>
  <c r="AG264" i="24"/>
  <c r="AF264" i="24"/>
  <c r="AD264" i="24"/>
  <c r="AC264" i="24"/>
  <c r="AB264" i="24"/>
  <c r="AA264" i="24"/>
  <c r="Z264" i="24"/>
  <c r="X264" i="24"/>
  <c r="AI263" i="24"/>
  <c r="AH263" i="24"/>
  <c r="AG263" i="24"/>
  <c r="AF263" i="24"/>
  <c r="AD263" i="24"/>
  <c r="AC263" i="24"/>
  <c r="AB263" i="24"/>
  <c r="AA263" i="24"/>
  <c r="Z263" i="24"/>
  <c r="X263" i="24"/>
  <c r="AI262" i="24"/>
  <c r="AH262" i="24"/>
  <c r="AG262" i="24"/>
  <c r="AF262" i="24"/>
  <c r="AD262" i="24"/>
  <c r="AC262" i="24"/>
  <c r="AB262" i="24"/>
  <c r="AA262" i="24"/>
  <c r="Z262" i="24"/>
  <c r="X262" i="24"/>
  <c r="AI261" i="24"/>
  <c r="AH261" i="24"/>
  <c r="AG261" i="24"/>
  <c r="AF261" i="24"/>
  <c r="AD261" i="24"/>
  <c r="AC261" i="24"/>
  <c r="AB261" i="24"/>
  <c r="AA261" i="24"/>
  <c r="Z261" i="24"/>
  <c r="X261" i="24"/>
  <c r="AI260" i="24"/>
  <c r="AH260" i="24"/>
  <c r="AG260" i="24"/>
  <c r="AF260" i="24"/>
  <c r="AD260" i="24"/>
  <c r="AC260" i="24"/>
  <c r="AB260" i="24"/>
  <c r="AA260" i="24"/>
  <c r="Z260" i="24"/>
  <c r="X260" i="24"/>
  <c r="AI259" i="24"/>
  <c r="AH259" i="24"/>
  <c r="AG259" i="24"/>
  <c r="AF259" i="24"/>
  <c r="AD259" i="24"/>
  <c r="AC259" i="24"/>
  <c r="AB259" i="24"/>
  <c r="AA259" i="24"/>
  <c r="Z259" i="24"/>
  <c r="X259" i="24"/>
  <c r="AI258" i="24"/>
  <c r="AH258" i="24"/>
  <c r="AG258" i="24"/>
  <c r="AF258" i="24"/>
  <c r="AD258" i="24"/>
  <c r="AC258" i="24"/>
  <c r="AB258" i="24"/>
  <c r="AA258" i="24"/>
  <c r="Z258" i="24"/>
  <c r="X258" i="24"/>
  <c r="AI257" i="24"/>
  <c r="AH257" i="24"/>
  <c r="AG257" i="24"/>
  <c r="AF257" i="24"/>
  <c r="AD257" i="24"/>
  <c r="AC257" i="24"/>
  <c r="AB257" i="24"/>
  <c r="AA257" i="24"/>
  <c r="Z257" i="24"/>
  <c r="X257" i="24"/>
  <c r="AI256" i="24"/>
  <c r="AH256" i="24"/>
  <c r="AG256" i="24"/>
  <c r="AF256" i="24"/>
  <c r="AD256" i="24"/>
  <c r="AC256" i="24"/>
  <c r="AB256" i="24"/>
  <c r="AA256" i="24"/>
  <c r="Z256" i="24"/>
  <c r="X256" i="24"/>
  <c r="AI255" i="24"/>
  <c r="AH255" i="24"/>
  <c r="AG255" i="24"/>
  <c r="AF255" i="24"/>
  <c r="AD255" i="24"/>
  <c r="AC255" i="24"/>
  <c r="AB255" i="24"/>
  <c r="AA255" i="24"/>
  <c r="Z255" i="24"/>
  <c r="X255" i="24"/>
  <c r="AI254" i="24"/>
  <c r="AH254" i="24"/>
  <c r="AG254" i="24"/>
  <c r="AF254" i="24"/>
  <c r="AD254" i="24"/>
  <c r="AC254" i="24"/>
  <c r="AB254" i="24"/>
  <c r="AA254" i="24"/>
  <c r="Z254" i="24"/>
  <c r="X254" i="24"/>
  <c r="AI253" i="24"/>
  <c r="AH253" i="24"/>
  <c r="AG253" i="24"/>
  <c r="AF253" i="24"/>
  <c r="AD253" i="24"/>
  <c r="AC253" i="24"/>
  <c r="AB253" i="24"/>
  <c r="AA253" i="24"/>
  <c r="Z253" i="24"/>
  <c r="X253" i="24"/>
  <c r="AI252" i="24"/>
  <c r="AH252" i="24"/>
  <c r="AG252" i="24"/>
  <c r="AF252" i="24"/>
  <c r="AD252" i="24"/>
  <c r="AC252" i="24"/>
  <c r="AB252" i="24"/>
  <c r="AA252" i="24"/>
  <c r="Z252" i="24"/>
  <c r="X252" i="24"/>
  <c r="AI251" i="24"/>
  <c r="AH251" i="24"/>
  <c r="AG251" i="24"/>
  <c r="AF251" i="24"/>
  <c r="AD251" i="24"/>
  <c r="AC251" i="24"/>
  <c r="AB251" i="24"/>
  <c r="AA251" i="24"/>
  <c r="Z251" i="24"/>
  <c r="X251" i="24"/>
  <c r="AI250" i="24"/>
  <c r="AH250" i="24"/>
  <c r="AG250" i="24"/>
  <c r="AF250" i="24"/>
  <c r="AD250" i="24"/>
  <c r="AC250" i="24"/>
  <c r="AB250" i="24"/>
  <c r="AA250" i="24"/>
  <c r="Z250" i="24"/>
  <c r="X250" i="24"/>
  <c r="AI249" i="24"/>
  <c r="AH249" i="24"/>
  <c r="AG249" i="24"/>
  <c r="AF249" i="24"/>
  <c r="AD249" i="24"/>
  <c r="AC249" i="24"/>
  <c r="AB249" i="24"/>
  <c r="AA249" i="24"/>
  <c r="Z249" i="24"/>
  <c r="X249" i="24"/>
  <c r="AI248" i="24"/>
  <c r="AH248" i="24"/>
  <c r="AG248" i="24"/>
  <c r="AF248" i="24"/>
  <c r="AD248" i="24"/>
  <c r="AC248" i="24"/>
  <c r="AB248" i="24"/>
  <c r="AA248" i="24"/>
  <c r="Z248" i="24"/>
  <c r="X248" i="24"/>
  <c r="AI247" i="24"/>
  <c r="AH247" i="24"/>
  <c r="AG247" i="24"/>
  <c r="AF247" i="24"/>
  <c r="AD247" i="24"/>
  <c r="AC247" i="24"/>
  <c r="AB247" i="24"/>
  <c r="AA247" i="24"/>
  <c r="Z247" i="24"/>
  <c r="X247" i="24"/>
  <c r="AI246" i="24"/>
  <c r="AH246" i="24"/>
  <c r="AG246" i="24"/>
  <c r="AF246" i="24"/>
  <c r="AD246" i="24"/>
  <c r="AC246" i="24"/>
  <c r="AB246" i="24"/>
  <c r="AA246" i="24"/>
  <c r="Z246" i="24"/>
  <c r="X246" i="24"/>
  <c r="AI245" i="24"/>
  <c r="AH245" i="24"/>
  <c r="AG245" i="24"/>
  <c r="AF245" i="24"/>
  <c r="AD245" i="24"/>
  <c r="AC245" i="24"/>
  <c r="AB245" i="24"/>
  <c r="AA245" i="24"/>
  <c r="Z245" i="24"/>
  <c r="X245" i="24"/>
  <c r="AI244" i="24"/>
  <c r="AH244" i="24"/>
  <c r="AG244" i="24"/>
  <c r="AF244" i="24"/>
  <c r="AD244" i="24"/>
  <c r="AC244" i="24"/>
  <c r="AB244" i="24"/>
  <c r="AA244" i="24"/>
  <c r="Z244" i="24"/>
  <c r="X244" i="24"/>
  <c r="AI243" i="24"/>
  <c r="AH243" i="24"/>
  <c r="AG243" i="24"/>
  <c r="AF243" i="24"/>
  <c r="AD243" i="24"/>
  <c r="AC243" i="24"/>
  <c r="AB243" i="24"/>
  <c r="AA243" i="24"/>
  <c r="Z243" i="24"/>
  <c r="X243" i="24"/>
  <c r="AI242" i="24"/>
  <c r="AH242" i="24"/>
  <c r="AG242" i="24"/>
  <c r="AF242" i="24"/>
  <c r="AD242" i="24"/>
  <c r="AC242" i="24"/>
  <c r="AB242" i="24"/>
  <c r="AA242" i="24"/>
  <c r="Z242" i="24"/>
  <c r="X242" i="24"/>
  <c r="AI241" i="24"/>
  <c r="AH241" i="24"/>
  <c r="AG241" i="24"/>
  <c r="AF241" i="24"/>
  <c r="AD241" i="24"/>
  <c r="AC241" i="24"/>
  <c r="AB241" i="24"/>
  <c r="AA241" i="24"/>
  <c r="Z241" i="24"/>
  <c r="X241" i="24"/>
  <c r="AI240" i="24"/>
  <c r="AH240" i="24"/>
  <c r="AG240" i="24"/>
  <c r="AF240" i="24"/>
  <c r="AD240" i="24"/>
  <c r="AC240" i="24"/>
  <c r="AB240" i="24"/>
  <c r="AA240" i="24"/>
  <c r="Z240" i="24"/>
  <c r="X240" i="24"/>
  <c r="AI239" i="24"/>
  <c r="AH239" i="24"/>
  <c r="AG239" i="24"/>
  <c r="AF239" i="24"/>
  <c r="AD239" i="24"/>
  <c r="AC239" i="24"/>
  <c r="AB239" i="24"/>
  <c r="AA239" i="24"/>
  <c r="Z239" i="24"/>
  <c r="X239" i="24"/>
  <c r="AI238" i="24"/>
  <c r="AH238" i="24"/>
  <c r="AG238" i="24"/>
  <c r="AF238" i="24"/>
  <c r="AD238" i="24"/>
  <c r="AC238" i="24"/>
  <c r="AB238" i="24"/>
  <c r="AA238" i="24"/>
  <c r="Z238" i="24"/>
  <c r="X238" i="24"/>
  <c r="AI237" i="24"/>
  <c r="AH237" i="24"/>
  <c r="AG237" i="24"/>
  <c r="AF237" i="24"/>
  <c r="AD237" i="24"/>
  <c r="AC237" i="24"/>
  <c r="AB237" i="24"/>
  <c r="AA237" i="24"/>
  <c r="Z237" i="24"/>
  <c r="X237" i="24"/>
  <c r="AI236" i="24"/>
  <c r="AH236" i="24"/>
  <c r="AG236" i="24"/>
  <c r="AF236" i="24"/>
  <c r="AD236" i="24"/>
  <c r="AC236" i="24"/>
  <c r="AB236" i="24"/>
  <c r="AA236" i="24"/>
  <c r="Z236" i="24"/>
  <c r="X236" i="24"/>
  <c r="AI235" i="24"/>
  <c r="AH235" i="24"/>
  <c r="AG235" i="24"/>
  <c r="AF235" i="24"/>
  <c r="AD235" i="24"/>
  <c r="AC235" i="24"/>
  <c r="AB235" i="24"/>
  <c r="AA235" i="24"/>
  <c r="Z235" i="24"/>
  <c r="X235" i="24"/>
  <c r="AI234" i="24"/>
  <c r="AH234" i="24"/>
  <c r="AG234" i="24"/>
  <c r="AF234" i="24"/>
  <c r="AD234" i="24"/>
  <c r="AC234" i="24"/>
  <c r="AB234" i="24"/>
  <c r="AA234" i="24"/>
  <c r="Z234" i="24"/>
  <c r="X234" i="24"/>
  <c r="AI233" i="24"/>
  <c r="AH233" i="24"/>
  <c r="AG233" i="24"/>
  <c r="AF233" i="24"/>
  <c r="AD233" i="24"/>
  <c r="AC233" i="24"/>
  <c r="AB233" i="24"/>
  <c r="AA233" i="24"/>
  <c r="Z233" i="24"/>
  <c r="X233" i="24"/>
  <c r="AI232" i="24"/>
  <c r="AH232" i="24"/>
  <c r="AG232" i="24"/>
  <c r="AF232" i="24"/>
  <c r="AD232" i="24"/>
  <c r="AC232" i="24"/>
  <c r="AB232" i="24"/>
  <c r="AA232" i="24"/>
  <c r="Z232" i="24"/>
  <c r="X232" i="24"/>
  <c r="AI231" i="24"/>
  <c r="AH231" i="24"/>
  <c r="AG231" i="24"/>
  <c r="AF231" i="24"/>
  <c r="AD231" i="24"/>
  <c r="AC231" i="24"/>
  <c r="AB231" i="24"/>
  <c r="AA231" i="24"/>
  <c r="Z231" i="24"/>
  <c r="X231" i="24"/>
  <c r="AI230" i="24"/>
  <c r="AH230" i="24"/>
  <c r="AG230" i="24"/>
  <c r="AF230" i="24"/>
  <c r="AD230" i="24"/>
  <c r="AC230" i="24"/>
  <c r="AB230" i="24"/>
  <c r="AA230" i="24"/>
  <c r="Z230" i="24"/>
  <c r="X230" i="24"/>
  <c r="AI229" i="24"/>
  <c r="AH229" i="24"/>
  <c r="AG229" i="24"/>
  <c r="AF229" i="24"/>
  <c r="AD229" i="24"/>
  <c r="AC229" i="24"/>
  <c r="AB229" i="24"/>
  <c r="AA229" i="24"/>
  <c r="Z229" i="24"/>
  <c r="X229" i="24"/>
  <c r="AI228" i="24"/>
  <c r="AH228" i="24"/>
  <c r="AG228" i="24"/>
  <c r="AF228" i="24"/>
  <c r="AD228" i="24"/>
  <c r="AC228" i="24"/>
  <c r="AB228" i="24"/>
  <c r="AA228" i="24"/>
  <c r="Z228" i="24"/>
  <c r="X228" i="24"/>
  <c r="AI227" i="24"/>
  <c r="AH227" i="24"/>
  <c r="AG227" i="24"/>
  <c r="AF227" i="24"/>
  <c r="AD227" i="24"/>
  <c r="AC227" i="24"/>
  <c r="AB227" i="24"/>
  <c r="AA227" i="24"/>
  <c r="Z227" i="24"/>
  <c r="X227" i="24"/>
  <c r="AI226" i="24"/>
  <c r="AH226" i="24"/>
  <c r="AG226" i="24"/>
  <c r="AF226" i="24"/>
  <c r="AD226" i="24"/>
  <c r="AC226" i="24"/>
  <c r="AB226" i="24"/>
  <c r="AA226" i="24"/>
  <c r="Z226" i="24"/>
  <c r="X226" i="24"/>
  <c r="AI225" i="24"/>
  <c r="AH225" i="24"/>
  <c r="AG225" i="24"/>
  <c r="AF225" i="24"/>
  <c r="AD225" i="24"/>
  <c r="AC225" i="24"/>
  <c r="AB225" i="24"/>
  <c r="AA225" i="24"/>
  <c r="Z225" i="24"/>
  <c r="X225" i="24"/>
  <c r="AI224" i="24"/>
  <c r="AH224" i="24"/>
  <c r="AG224" i="24"/>
  <c r="AF224" i="24"/>
  <c r="AD224" i="24"/>
  <c r="AC224" i="24"/>
  <c r="AB224" i="24"/>
  <c r="AA224" i="24"/>
  <c r="Z224" i="24"/>
  <c r="X224" i="24"/>
  <c r="AI223" i="24"/>
  <c r="AH223" i="24"/>
  <c r="AG223" i="24"/>
  <c r="AF223" i="24"/>
  <c r="AD223" i="24"/>
  <c r="AC223" i="24"/>
  <c r="AB223" i="24"/>
  <c r="AA223" i="24"/>
  <c r="Z223" i="24"/>
  <c r="X223" i="24"/>
  <c r="AI222" i="24"/>
  <c r="AH222" i="24"/>
  <c r="AG222" i="24"/>
  <c r="AF222" i="24"/>
  <c r="AD222" i="24"/>
  <c r="AC222" i="24"/>
  <c r="AB222" i="24"/>
  <c r="AA222" i="24"/>
  <c r="Z222" i="24"/>
  <c r="X222" i="24"/>
  <c r="AI221" i="24"/>
  <c r="AH221" i="24"/>
  <c r="AG221" i="24"/>
  <c r="AF221" i="24"/>
  <c r="AD221" i="24"/>
  <c r="AC221" i="24"/>
  <c r="AB221" i="24"/>
  <c r="AA221" i="24"/>
  <c r="Z221" i="24"/>
  <c r="X221" i="24"/>
  <c r="AI220" i="24"/>
  <c r="AH220" i="24"/>
  <c r="AG220" i="24"/>
  <c r="AF220" i="24"/>
  <c r="AD220" i="24"/>
  <c r="AC220" i="24"/>
  <c r="AB220" i="24"/>
  <c r="AA220" i="24"/>
  <c r="Z220" i="24"/>
  <c r="X220" i="24"/>
  <c r="AI219" i="24"/>
  <c r="AH219" i="24"/>
  <c r="AG219" i="24"/>
  <c r="AF219" i="24"/>
  <c r="AD219" i="24"/>
  <c r="AC219" i="24"/>
  <c r="AB219" i="24"/>
  <c r="AA219" i="24"/>
  <c r="Z219" i="24"/>
  <c r="X219" i="24"/>
  <c r="AI218" i="24"/>
  <c r="AH218" i="24"/>
  <c r="AG218" i="24"/>
  <c r="AF218" i="24"/>
  <c r="AD218" i="24"/>
  <c r="AC218" i="24"/>
  <c r="AB218" i="24"/>
  <c r="AA218" i="24"/>
  <c r="Z218" i="24"/>
  <c r="X218" i="24"/>
  <c r="AI217" i="24"/>
  <c r="AH217" i="24"/>
  <c r="AG217" i="24"/>
  <c r="AF217" i="24"/>
  <c r="AD217" i="24"/>
  <c r="AC217" i="24"/>
  <c r="AB217" i="24"/>
  <c r="AA217" i="24"/>
  <c r="Z217" i="24"/>
  <c r="X217" i="24"/>
  <c r="AI216" i="24"/>
  <c r="AH216" i="24"/>
  <c r="AG216" i="24"/>
  <c r="AF216" i="24"/>
  <c r="AD216" i="24"/>
  <c r="AC216" i="24"/>
  <c r="AB216" i="24"/>
  <c r="AA216" i="24"/>
  <c r="Z216" i="24"/>
  <c r="X216" i="24"/>
  <c r="AI215" i="24"/>
  <c r="AH215" i="24"/>
  <c r="AG215" i="24"/>
  <c r="AF215" i="24"/>
  <c r="AD215" i="24"/>
  <c r="AC215" i="24"/>
  <c r="AB215" i="24"/>
  <c r="AA215" i="24"/>
  <c r="Z215" i="24"/>
  <c r="X215" i="24"/>
  <c r="AI214" i="24"/>
  <c r="AH214" i="24"/>
  <c r="AG214" i="24"/>
  <c r="AF214" i="24"/>
  <c r="AD214" i="24"/>
  <c r="AC214" i="24"/>
  <c r="AB214" i="24"/>
  <c r="AA214" i="24"/>
  <c r="Z214" i="24"/>
  <c r="X214" i="24"/>
  <c r="AI213" i="24"/>
  <c r="AH213" i="24"/>
  <c r="AG213" i="24"/>
  <c r="AF213" i="24"/>
  <c r="AD213" i="24"/>
  <c r="AC213" i="24"/>
  <c r="AB213" i="24"/>
  <c r="AA213" i="24"/>
  <c r="Z213" i="24"/>
  <c r="X213" i="24"/>
  <c r="AI212" i="24"/>
  <c r="AH212" i="24"/>
  <c r="AG212" i="24"/>
  <c r="AF212" i="24"/>
  <c r="AD212" i="24"/>
  <c r="AC212" i="24"/>
  <c r="AB212" i="24"/>
  <c r="AA212" i="24"/>
  <c r="Z212" i="24"/>
  <c r="X212" i="24"/>
  <c r="AI211" i="24"/>
  <c r="AH211" i="24"/>
  <c r="AG211" i="24"/>
  <c r="AF211" i="24"/>
  <c r="AD211" i="24"/>
  <c r="AC211" i="24"/>
  <c r="AB211" i="24"/>
  <c r="AA211" i="24"/>
  <c r="Z211" i="24"/>
  <c r="X211" i="24"/>
  <c r="AI210" i="24"/>
  <c r="AH210" i="24"/>
  <c r="AG210" i="24"/>
  <c r="AF210" i="24"/>
  <c r="AD210" i="24"/>
  <c r="AC210" i="24"/>
  <c r="AB210" i="24"/>
  <c r="AA210" i="24"/>
  <c r="Z210" i="24"/>
  <c r="X210" i="24"/>
  <c r="AI209" i="24"/>
  <c r="AH209" i="24"/>
  <c r="AG209" i="24"/>
  <c r="AF209" i="24"/>
  <c r="AD209" i="24"/>
  <c r="AC209" i="24"/>
  <c r="AB209" i="24"/>
  <c r="AA209" i="24"/>
  <c r="Z209" i="24"/>
  <c r="X209" i="24"/>
  <c r="AI208" i="24"/>
  <c r="AH208" i="24"/>
  <c r="AG208" i="24"/>
  <c r="AF208" i="24"/>
  <c r="AD208" i="24"/>
  <c r="AC208" i="24"/>
  <c r="AB208" i="24"/>
  <c r="AA208" i="24"/>
  <c r="Z208" i="24"/>
  <c r="X208" i="24"/>
  <c r="AI207" i="24"/>
  <c r="AH207" i="24"/>
  <c r="AG207" i="24"/>
  <c r="AF207" i="24"/>
  <c r="AD207" i="24"/>
  <c r="AC207" i="24"/>
  <c r="AB207" i="24"/>
  <c r="AA207" i="24"/>
  <c r="Z207" i="24"/>
  <c r="X207" i="24"/>
  <c r="AI206" i="24"/>
  <c r="AH206" i="24"/>
  <c r="AG206" i="24"/>
  <c r="AF206" i="24"/>
  <c r="AD206" i="24"/>
  <c r="AC206" i="24"/>
  <c r="AB206" i="24"/>
  <c r="AA206" i="24"/>
  <c r="Z206" i="24"/>
  <c r="X206" i="24"/>
  <c r="AI205" i="24"/>
  <c r="AH205" i="24"/>
  <c r="AG205" i="24"/>
  <c r="AF205" i="24"/>
  <c r="AD205" i="24"/>
  <c r="AC205" i="24"/>
  <c r="AB205" i="24"/>
  <c r="AA205" i="24"/>
  <c r="Z205" i="24"/>
  <c r="X205" i="24"/>
  <c r="AI204" i="24"/>
  <c r="AH204" i="24"/>
  <c r="AG204" i="24"/>
  <c r="AF204" i="24"/>
  <c r="AD204" i="24"/>
  <c r="AC204" i="24"/>
  <c r="AB204" i="24"/>
  <c r="AA204" i="24"/>
  <c r="Z204" i="24"/>
  <c r="X204" i="24"/>
  <c r="AI203" i="24"/>
  <c r="AH203" i="24"/>
  <c r="AG203" i="24"/>
  <c r="AF203" i="24"/>
  <c r="AD203" i="24"/>
  <c r="AC203" i="24"/>
  <c r="AB203" i="24"/>
  <c r="AA203" i="24"/>
  <c r="Z203" i="24"/>
  <c r="X203" i="24"/>
  <c r="AI202" i="24"/>
  <c r="AH202" i="24"/>
  <c r="AG202" i="24"/>
  <c r="AF202" i="24"/>
  <c r="AD202" i="24"/>
  <c r="AC202" i="24"/>
  <c r="AB202" i="24"/>
  <c r="AA202" i="24"/>
  <c r="Z202" i="24"/>
  <c r="X202" i="24"/>
  <c r="AI201" i="24"/>
  <c r="AH201" i="24"/>
  <c r="AG201" i="24"/>
  <c r="AF201" i="24"/>
  <c r="AD201" i="24"/>
  <c r="AC201" i="24"/>
  <c r="AB201" i="24"/>
  <c r="AA201" i="24"/>
  <c r="Z201" i="24"/>
  <c r="X201" i="24"/>
  <c r="AI200" i="24"/>
  <c r="AH200" i="24"/>
  <c r="AG200" i="24"/>
  <c r="AF200" i="24"/>
  <c r="AD200" i="24"/>
  <c r="AC200" i="24"/>
  <c r="AB200" i="24"/>
  <c r="AA200" i="24"/>
  <c r="Z200" i="24"/>
  <c r="X200" i="24"/>
  <c r="AI199" i="24"/>
  <c r="AH199" i="24"/>
  <c r="AG199" i="24"/>
  <c r="AF199" i="24"/>
  <c r="AD199" i="24"/>
  <c r="AC199" i="24"/>
  <c r="AB199" i="24"/>
  <c r="AA199" i="24"/>
  <c r="Z199" i="24"/>
  <c r="X199" i="24"/>
  <c r="AI198" i="24"/>
  <c r="AH198" i="24"/>
  <c r="AG198" i="24"/>
  <c r="AF198" i="24"/>
  <c r="AD198" i="24"/>
  <c r="AC198" i="24"/>
  <c r="AB198" i="24"/>
  <c r="AA198" i="24"/>
  <c r="Z198" i="24"/>
  <c r="X198" i="24"/>
  <c r="AI197" i="24"/>
  <c r="AH197" i="24"/>
  <c r="AG197" i="24"/>
  <c r="AF197" i="24"/>
  <c r="AD197" i="24"/>
  <c r="AC197" i="24"/>
  <c r="AB197" i="24"/>
  <c r="AA197" i="24"/>
  <c r="Z197" i="24"/>
  <c r="X197" i="24"/>
  <c r="AI196" i="24"/>
  <c r="AH196" i="24"/>
  <c r="AG196" i="24"/>
  <c r="AF196" i="24"/>
  <c r="AD196" i="24"/>
  <c r="AC196" i="24"/>
  <c r="AB196" i="24"/>
  <c r="AA196" i="24"/>
  <c r="Z196" i="24"/>
  <c r="X196" i="24"/>
  <c r="AI195" i="24"/>
  <c r="AH195" i="24"/>
  <c r="AG195" i="24"/>
  <c r="AF195" i="24"/>
  <c r="AD195" i="24"/>
  <c r="AC195" i="24"/>
  <c r="AB195" i="24"/>
  <c r="AA195" i="24"/>
  <c r="Z195" i="24"/>
  <c r="X195" i="24"/>
  <c r="AI194" i="24"/>
  <c r="AH194" i="24"/>
  <c r="AG194" i="24"/>
  <c r="AF194" i="24"/>
  <c r="AD194" i="24"/>
  <c r="AC194" i="24"/>
  <c r="AB194" i="24"/>
  <c r="AA194" i="24"/>
  <c r="Z194" i="24"/>
  <c r="X194" i="24"/>
  <c r="AI193" i="24"/>
  <c r="AH193" i="24"/>
  <c r="AG193" i="24"/>
  <c r="AF193" i="24"/>
  <c r="AD193" i="24"/>
  <c r="AC193" i="24"/>
  <c r="AB193" i="24"/>
  <c r="AA193" i="24"/>
  <c r="Z193" i="24"/>
  <c r="X193" i="24"/>
  <c r="AI192" i="24"/>
  <c r="AH192" i="24"/>
  <c r="AG192" i="24"/>
  <c r="AF192" i="24"/>
  <c r="AD192" i="24"/>
  <c r="AC192" i="24"/>
  <c r="AB192" i="24"/>
  <c r="AA192" i="24"/>
  <c r="Z192" i="24"/>
  <c r="X192" i="24"/>
  <c r="AI191" i="24"/>
  <c r="AH191" i="24"/>
  <c r="AG191" i="24"/>
  <c r="AF191" i="24"/>
  <c r="AD191" i="24"/>
  <c r="AC191" i="24"/>
  <c r="AB191" i="24"/>
  <c r="AA191" i="24"/>
  <c r="Z191" i="24"/>
  <c r="X191" i="24"/>
  <c r="AI190" i="24"/>
  <c r="AH190" i="24"/>
  <c r="AG190" i="24"/>
  <c r="AF190" i="24"/>
  <c r="AD190" i="24"/>
  <c r="AC190" i="24"/>
  <c r="AB190" i="24"/>
  <c r="AA190" i="24"/>
  <c r="Z190" i="24"/>
  <c r="X190" i="24"/>
  <c r="AI189" i="24"/>
  <c r="AH189" i="24"/>
  <c r="AG189" i="24"/>
  <c r="AF189" i="24"/>
  <c r="AD189" i="24"/>
  <c r="AC189" i="24"/>
  <c r="AB189" i="24"/>
  <c r="AA189" i="24"/>
  <c r="Z189" i="24"/>
  <c r="X189" i="24"/>
  <c r="AI188" i="24"/>
  <c r="AH188" i="24"/>
  <c r="AG188" i="24"/>
  <c r="AF188" i="24"/>
  <c r="AD188" i="24"/>
  <c r="AC188" i="24"/>
  <c r="AB188" i="24"/>
  <c r="AA188" i="24"/>
  <c r="Z188" i="24"/>
  <c r="X188" i="24"/>
  <c r="AI187" i="24"/>
  <c r="AH187" i="24"/>
  <c r="AG187" i="24"/>
  <c r="AF187" i="24"/>
  <c r="AD187" i="24"/>
  <c r="AC187" i="24"/>
  <c r="AB187" i="24"/>
  <c r="AA187" i="24"/>
  <c r="Z187" i="24"/>
  <c r="X187" i="24"/>
  <c r="AI186" i="24"/>
  <c r="AH186" i="24"/>
  <c r="AG186" i="24"/>
  <c r="AF186" i="24"/>
  <c r="AD186" i="24"/>
  <c r="AC186" i="24"/>
  <c r="AB186" i="24"/>
  <c r="AA186" i="24"/>
  <c r="Z186" i="24"/>
  <c r="X186" i="24"/>
  <c r="AI185" i="24"/>
  <c r="AH185" i="24"/>
  <c r="AG185" i="24"/>
  <c r="AF185" i="24"/>
  <c r="AD185" i="24"/>
  <c r="AC185" i="24"/>
  <c r="AB185" i="24"/>
  <c r="AA185" i="24"/>
  <c r="Z185" i="24"/>
  <c r="X185" i="24"/>
  <c r="AI184" i="24"/>
  <c r="AH184" i="24"/>
  <c r="AG184" i="24"/>
  <c r="AF184" i="24"/>
  <c r="AD184" i="24"/>
  <c r="AC184" i="24"/>
  <c r="AB184" i="24"/>
  <c r="AA184" i="24"/>
  <c r="Z184" i="24"/>
  <c r="X184" i="24"/>
  <c r="AI183" i="24"/>
  <c r="AH183" i="24"/>
  <c r="AG183" i="24"/>
  <c r="AF183" i="24"/>
  <c r="AD183" i="24"/>
  <c r="AC183" i="24"/>
  <c r="AB183" i="24"/>
  <c r="AA183" i="24"/>
  <c r="Z183" i="24"/>
  <c r="X183" i="24"/>
  <c r="AI182" i="24"/>
  <c r="AH182" i="24"/>
  <c r="AG182" i="24"/>
  <c r="AF182" i="24"/>
  <c r="AD182" i="24"/>
  <c r="AC182" i="24"/>
  <c r="AB182" i="24"/>
  <c r="AA182" i="24"/>
  <c r="Z182" i="24"/>
  <c r="X182" i="24"/>
  <c r="AI181" i="24"/>
  <c r="AH181" i="24"/>
  <c r="AG181" i="24"/>
  <c r="AF181" i="24"/>
  <c r="AD181" i="24"/>
  <c r="AC181" i="24"/>
  <c r="AB181" i="24"/>
  <c r="AA181" i="24"/>
  <c r="Z181" i="24"/>
  <c r="X181" i="24"/>
  <c r="AI180" i="24"/>
  <c r="AH180" i="24"/>
  <c r="AG180" i="24"/>
  <c r="AF180" i="24"/>
  <c r="AD180" i="24"/>
  <c r="AC180" i="24"/>
  <c r="AB180" i="24"/>
  <c r="AA180" i="24"/>
  <c r="Z180" i="24"/>
  <c r="X180" i="24"/>
  <c r="AI179" i="24"/>
  <c r="AH179" i="24"/>
  <c r="AG179" i="24"/>
  <c r="AF179" i="24"/>
  <c r="AD179" i="24"/>
  <c r="AC179" i="24"/>
  <c r="AB179" i="24"/>
  <c r="AA179" i="24"/>
  <c r="Z179" i="24"/>
  <c r="X179" i="24"/>
  <c r="AI178" i="24"/>
  <c r="AH178" i="24"/>
  <c r="AG178" i="24"/>
  <c r="AF178" i="24"/>
  <c r="AD178" i="24"/>
  <c r="AC178" i="24"/>
  <c r="AB178" i="24"/>
  <c r="AA178" i="24"/>
  <c r="Z178" i="24"/>
  <c r="X178" i="24"/>
  <c r="AI177" i="24"/>
  <c r="AH177" i="24"/>
  <c r="AG177" i="24"/>
  <c r="AF177" i="24"/>
  <c r="AD177" i="24"/>
  <c r="AC177" i="24"/>
  <c r="AB177" i="24"/>
  <c r="AA177" i="24"/>
  <c r="Z177" i="24"/>
  <c r="X177" i="24"/>
  <c r="AI176" i="24"/>
  <c r="AH176" i="24"/>
  <c r="AG176" i="24"/>
  <c r="AF176" i="24"/>
  <c r="AD176" i="24"/>
  <c r="AC176" i="24"/>
  <c r="AB176" i="24"/>
  <c r="AA176" i="24"/>
  <c r="Z176" i="24"/>
  <c r="X176" i="24"/>
  <c r="AI175" i="24"/>
  <c r="AH175" i="24"/>
  <c r="AG175" i="24"/>
  <c r="AF175" i="24"/>
  <c r="AD175" i="24"/>
  <c r="AC175" i="24"/>
  <c r="AB175" i="24"/>
  <c r="AA175" i="24"/>
  <c r="Z175" i="24"/>
  <c r="X175" i="24"/>
  <c r="AI174" i="24"/>
  <c r="AH174" i="24"/>
  <c r="AG174" i="24"/>
  <c r="AF174" i="24"/>
  <c r="AD174" i="24"/>
  <c r="AC174" i="24"/>
  <c r="AB174" i="24"/>
  <c r="AA174" i="24"/>
  <c r="Z174" i="24"/>
  <c r="X174" i="24"/>
  <c r="AI173" i="24"/>
  <c r="AH173" i="24"/>
  <c r="AG173" i="24"/>
  <c r="AF173" i="24"/>
  <c r="AD173" i="24"/>
  <c r="AC173" i="24"/>
  <c r="AB173" i="24"/>
  <c r="AA173" i="24"/>
  <c r="Z173" i="24"/>
  <c r="X173" i="24"/>
  <c r="AI172" i="24"/>
  <c r="AH172" i="24"/>
  <c r="AG172" i="24"/>
  <c r="AF172" i="24"/>
  <c r="AD172" i="24"/>
  <c r="AC172" i="24"/>
  <c r="AB172" i="24"/>
  <c r="AA172" i="24"/>
  <c r="Z172" i="24"/>
  <c r="X172" i="24"/>
  <c r="AI171" i="24"/>
  <c r="AH171" i="24"/>
  <c r="AG171" i="24"/>
  <c r="AF171" i="24"/>
  <c r="AD171" i="24"/>
  <c r="AC171" i="24"/>
  <c r="AB171" i="24"/>
  <c r="AA171" i="24"/>
  <c r="Z171" i="24"/>
  <c r="X171" i="24"/>
  <c r="AI170" i="24"/>
  <c r="AH170" i="24"/>
  <c r="AG170" i="24"/>
  <c r="AF170" i="24"/>
  <c r="AD170" i="24"/>
  <c r="AC170" i="24"/>
  <c r="AB170" i="24"/>
  <c r="AA170" i="24"/>
  <c r="Z170" i="24"/>
  <c r="X170" i="24"/>
  <c r="AI169" i="24"/>
  <c r="AH169" i="24"/>
  <c r="AG169" i="24"/>
  <c r="AF169" i="24"/>
  <c r="AD169" i="24"/>
  <c r="AC169" i="24"/>
  <c r="AB169" i="24"/>
  <c r="AA169" i="24"/>
  <c r="Z169" i="24"/>
  <c r="X169" i="24"/>
  <c r="AI168" i="24"/>
  <c r="AH168" i="24"/>
  <c r="AG168" i="24"/>
  <c r="AF168" i="24"/>
  <c r="AD168" i="24"/>
  <c r="AC168" i="24"/>
  <c r="AB168" i="24"/>
  <c r="AA168" i="24"/>
  <c r="Z168" i="24"/>
  <c r="X168" i="24"/>
  <c r="AI167" i="24"/>
  <c r="AH167" i="24"/>
  <c r="AG167" i="24"/>
  <c r="AF167" i="24"/>
  <c r="AD167" i="24"/>
  <c r="AC167" i="24"/>
  <c r="AB167" i="24"/>
  <c r="AA167" i="24"/>
  <c r="Z167" i="24"/>
  <c r="X167" i="24"/>
  <c r="AI166" i="24"/>
  <c r="AH166" i="24"/>
  <c r="AG166" i="24"/>
  <c r="AF166" i="24"/>
  <c r="AD166" i="24"/>
  <c r="AC166" i="24"/>
  <c r="AB166" i="24"/>
  <c r="AA166" i="24"/>
  <c r="Z166" i="24"/>
  <c r="X166" i="24"/>
  <c r="AI165" i="24"/>
  <c r="AH165" i="24"/>
  <c r="AG165" i="24"/>
  <c r="AF165" i="24"/>
  <c r="AD165" i="24"/>
  <c r="AC165" i="24"/>
  <c r="AB165" i="24"/>
  <c r="AA165" i="24"/>
  <c r="Z165" i="24"/>
  <c r="X165" i="24"/>
  <c r="AI164" i="24"/>
  <c r="AH164" i="24"/>
  <c r="AG164" i="24"/>
  <c r="AF164" i="24"/>
  <c r="AD164" i="24"/>
  <c r="AC164" i="24"/>
  <c r="AB164" i="24"/>
  <c r="AA164" i="24"/>
  <c r="Z164" i="24"/>
  <c r="X164" i="24"/>
  <c r="AI163" i="24"/>
  <c r="AH163" i="24"/>
  <c r="AG163" i="24"/>
  <c r="AF163" i="24"/>
  <c r="AD163" i="24"/>
  <c r="AC163" i="24"/>
  <c r="AB163" i="24"/>
  <c r="AA163" i="24"/>
  <c r="Z163" i="24"/>
  <c r="X163" i="24"/>
  <c r="AI162" i="24"/>
  <c r="AH162" i="24"/>
  <c r="AG162" i="24"/>
  <c r="AF162" i="24"/>
  <c r="AD162" i="24"/>
  <c r="AC162" i="24"/>
  <c r="AB162" i="24"/>
  <c r="AA162" i="24"/>
  <c r="Z162" i="24"/>
  <c r="X162" i="24"/>
  <c r="AI161" i="24"/>
  <c r="AH161" i="24"/>
  <c r="AG161" i="24"/>
  <c r="AF161" i="24"/>
  <c r="AD161" i="24"/>
  <c r="AC161" i="24"/>
  <c r="AB161" i="24"/>
  <c r="AA161" i="24"/>
  <c r="Z161" i="24"/>
  <c r="X161" i="24"/>
  <c r="AI160" i="24"/>
  <c r="AH160" i="24"/>
  <c r="AG160" i="24"/>
  <c r="AF160" i="24"/>
  <c r="AD160" i="24"/>
  <c r="AC160" i="24"/>
  <c r="AB160" i="24"/>
  <c r="AA160" i="24"/>
  <c r="Z160" i="24"/>
  <c r="X160" i="24"/>
  <c r="AI159" i="24"/>
  <c r="AH159" i="24"/>
  <c r="AG159" i="24"/>
  <c r="AF159" i="24"/>
  <c r="AD159" i="24"/>
  <c r="AC159" i="24"/>
  <c r="AB159" i="24"/>
  <c r="AA159" i="24"/>
  <c r="Z159" i="24"/>
  <c r="X159" i="24"/>
  <c r="AI158" i="24"/>
  <c r="AH158" i="24"/>
  <c r="AG158" i="24"/>
  <c r="AF158" i="24"/>
  <c r="AD158" i="24"/>
  <c r="AC158" i="24"/>
  <c r="AB158" i="24"/>
  <c r="AA158" i="24"/>
  <c r="Z158" i="24"/>
  <c r="X158" i="24"/>
  <c r="AI157" i="24"/>
  <c r="AH157" i="24"/>
  <c r="AG157" i="24"/>
  <c r="AF157" i="24"/>
  <c r="AD157" i="24"/>
  <c r="AC157" i="24"/>
  <c r="AB157" i="24"/>
  <c r="AA157" i="24"/>
  <c r="Z157" i="24"/>
  <c r="X157" i="24"/>
  <c r="AI156" i="24"/>
  <c r="AH156" i="24"/>
  <c r="AG156" i="24"/>
  <c r="AF156" i="24"/>
  <c r="AD156" i="24"/>
  <c r="AC156" i="24"/>
  <c r="AB156" i="24"/>
  <c r="AA156" i="24"/>
  <c r="Z156" i="24"/>
  <c r="X156" i="24"/>
  <c r="AI155" i="24"/>
  <c r="AH155" i="24"/>
  <c r="AG155" i="24"/>
  <c r="AF155" i="24"/>
  <c r="AD155" i="24"/>
  <c r="AC155" i="24"/>
  <c r="AB155" i="24"/>
  <c r="AA155" i="24"/>
  <c r="Z155" i="24"/>
  <c r="X155" i="24"/>
  <c r="AI154" i="24"/>
  <c r="AH154" i="24"/>
  <c r="AG154" i="24"/>
  <c r="AF154" i="24"/>
  <c r="AD154" i="24"/>
  <c r="AC154" i="24"/>
  <c r="AB154" i="24"/>
  <c r="AA154" i="24"/>
  <c r="Z154" i="24"/>
  <c r="X154" i="24"/>
  <c r="AI153" i="24"/>
  <c r="AH153" i="24"/>
  <c r="AG153" i="24"/>
  <c r="AF153" i="24"/>
  <c r="AD153" i="24"/>
  <c r="AC153" i="24"/>
  <c r="AB153" i="24"/>
  <c r="AA153" i="24"/>
  <c r="Z153" i="24"/>
  <c r="X153" i="24"/>
  <c r="AI152" i="24"/>
  <c r="AH152" i="24"/>
  <c r="AG152" i="24"/>
  <c r="AF152" i="24"/>
  <c r="AD152" i="24"/>
  <c r="AC152" i="24"/>
  <c r="AB152" i="24"/>
  <c r="AA152" i="24"/>
  <c r="Z152" i="24"/>
  <c r="X152" i="24"/>
  <c r="AI151" i="24"/>
  <c r="AH151" i="24"/>
  <c r="AG151" i="24"/>
  <c r="AF151" i="24"/>
  <c r="AD151" i="24"/>
  <c r="AC151" i="24"/>
  <c r="AB151" i="24"/>
  <c r="AA151" i="24"/>
  <c r="Z151" i="24"/>
  <c r="X151" i="24"/>
  <c r="AI150" i="24"/>
  <c r="AH150" i="24"/>
  <c r="AG150" i="24"/>
  <c r="AF150" i="24"/>
  <c r="AD150" i="24"/>
  <c r="AC150" i="24"/>
  <c r="AB150" i="24"/>
  <c r="AA150" i="24"/>
  <c r="Z150" i="24"/>
  <c r="X150" i="24"/>
  <c r="AI149" i="24"/>
  <c r="AH149" i="24"/>
  <c r="AG149" i="24"/>
  <c r="AF149" i="24"/>
  <c r="AD149" i="24"/>
  <c r="AC149" i="24"/>
  <c r="AB149" i="24"/>
  <c r="AA149" i="24"/>
  <c r="Z149" i="24"/>
  <c r="X149" i="24"/>
  <c r="AI148" i="24"/>
  <c r="AH148" i="24"/>
  <c r="AG148" i="24"/>
  <c r="AF148" i="24"/>
  <c r="AD148" i="24"/>
  <c r="AC148" i="24"/>
  <c r="AB148" i="24"/>
  <c r="AA148" i="24"/>
  <c r="Z148" i="24"/>
  <c r="X148" i="24"/>
  <c r="AI147" i="24"/>
  <c r="AH147" i="24"/>
  <c r="AG147" i="24"/>
  <c r="AF147" i="24"/>
  <c r="AD147" i="24"/>
  <c r="AC147" i="24"/>
  <c r="AB147" i="24"/>
  <c r="AA147" i="24"/>
  <c r="Z147" i="24"/>
  <c r="X147" i="24"/>
  <c r="AI146" i="24"/>
  <c r="AH146" i="24"/>
  <c r="AG146" i="24"/>
  <c r="AF146" i="24"/>
  <c r="AD146" i="24"/>
  <c r="AC146" i="24"/>
  <c r="AB146" i="24"/>
  <c r="AA146" i="24"/>
  <c r="Z146" i="24"/>
  <c r="X146" i="24"/>
  <c r="AI145" i="24"/>
  <c r="AH145" i="24"/>
  <c r="AG145" i="24"/>
  <c r="AF145" i="24"/>
  <c r="AD145" i="24"/>
  <c r="AC145" i="24"/>
  <c r="AB145" i="24"/>
  <c r="AA145" i="24"/>
  <c r="Z145" i="24"/>
  <c r="X145" i="24"/>
  <c r="AI144" i="24"/>
  <c r="AH144" i="24"/>
  <c r="AG144" i="24"/>
  <c r="AF144" i="24"/>
  <c r="AD144" i="24"/>
  <c r="AC144" i="24"/>
  <c r="AB144" i="24"/>
  <c r="AA144" i="24"/>
  <c r="Z144" i="24"/>
  <c r="X144" i="24"/>
  <c r="AI143" i="24"/>
  <c r="AH143" i="24"/>
  <c r="AG143" i="24"/>
  <c r="AF143" i="24"/>
  <c r="AD143" i="24"/>
  <c r="AC143" i="24"/>
  <c r="AB143" i="24"/>
  <c r="AA143" i="24"/>
  <c r="Z143" i="24"/>
  <c r="X143" i="24"/>
  <c r="AI142" i="24"/>
  <c r="AH142" i="24"/>
  <c r="AG142" i="24"/>
  <c r="AF142" i="24"/>
  <c r="AD142" i="24"/>
  <c r="AC142" i="24"/>
  <c r="AB142" i="24"/>
  <c r="AA142" i="24"/>
  <c r="Z142" i="24"/>
  <c r="X142" i="24"/>
  <c r="AI141" i="24"/>
  <c r="AH141" i="24"/>
  <c r="AG141" i="24"/>
  <c r="AF141" i="24"/>
  <c r="AD141" i="24"/>
  <c r="AC141" i="24"/>
  <c r="AB141" i="24"/>
  <c r="AA141" i="24"/>
  <c r="Z141" i="24"/>
  <c r="X141" i="24"/>
  <c r="AI140" i="24"/>
  <c r="AH140" i="24"/>
  <c r="AG140" i="24"/>
  <c r="AF140" i="24"/>
  <c r="AD140" i="24"/>
  <c r="AC140" i="24"/>
  <c r="AB140" i="24"/>
  <c r="AA140" i="24"/>
  <c r="Z140" i="24"/>
  <c r="X140" i="24"/>
  <c r="AI139" i="24"/>
  <c r="AH139" i="24"/>
  <c r="AG139" i="24"/>
  <c r="AF139" i="24"/>
  <c r="AD139" i="24"/>
  <c r="AC139" i="24"/>
  <c r="AB139" i="24"/>
  <c r="AA139" i="24"/>
  <c r="Z139" i="24"/>
  <c r="X139" i="24"/>
  <c r="AI138" i="24"/>
  <c r="AH138" i="24"/>
  <c r="AG138" i="24"/>
  <c r="AF138" i="24"/>
  <c r="AD138" i="24"/>
  <c r="AC138" i="24"/>
  <c r="AB138" i="24"/>
  <c r="AA138" i="24"/>
  <c r="Z138" i="24"/>
  <c r="X138" i="24"/>
  <c r="AI137" i="24"/>
  <c r="AH137" i="24"/>
  <c r="AG137" i="24"/>
  <c r="AF137" i="24"/>
  <c r="AD137" i="24"/>
  <c r="AC137" i="24"/>
  <c r="AB137" i="24"/>
  <c r="AA137" i="24"/>
  <c r="Z137" i="24"/>
  <c r="X137" i="24"/>
  <c r="AI136" i="24"/>
  <c r="AH136" i="24"/>
  <c r="AG136" i="24"/>
  <c r="AF136" i="24"/>
  <c r="AD136" i="24"/>
  <c r="AC136" i="24"/>
  <c r="AB136" i="24"/>
  <c r="AA136" i="24"/>
  <c r="Z136" i="24"/>
  <c r="X136" i="24"/>
  <c r="AI135" i="24"/>
  <c r="AH135" i="24"/>
  <c r="AG135" i="24"/>
  <c r="AF135" i="24"/>
  <c r="AD135" i="24"/>
  <c r="AC135" i="24"/>
  <c r="AB135" i="24"/>
  <c r="AA135" i="24"/>
  <c r="Z135" i="24"/>
  <c r="X135" i="24"/>
  <c r="AI134" i="24"/>
  <c r="AH134" i="24"/>
  <c r="AG134" i="24"/>
  <c r="AF134" i="24"/>
  <c r="AD134" i="24"/>
  <c r="AC134" i="24"/>
  <c r="AB134" i="24"/>
  <c r="AA134" i="24"/>
  <c r="Z134" i="24"/>
  <c r="X134" i="24"/>
  <c r="AI133" i="24"/>
  <c r="AH133" i="24"/>
  <c r="AG133" i="24"/>
  <c r="AF133" i="24"/>
  <c r="AD133" i="24"/>
  <c r="AC133" i="24"/>
  <c r="AB133" i="24"/>
  <c r="AA133" i="24"/>
  <c r="Z133" i="24"/>
  <c r="X133" i="24"/>
  <c r="AI132" i="24"/>
  <c r="AH132" i="24"/>
  <c r="AG132" i="24"/>
  <c r="AF132" i="24"/>
  <c r="AD132" i="24"/>
  <c r="AC132" i="24"/>
  <c r="AB132" i="24"/>
  <c r="AA132" i="24"/>
  <c r="Z132" i="24"/>
  <c r="X132" i="24"/>
  <c r="AI131" i="24"/>
  <c r="AH131" i="24"/>
  <c r="AG131" i="24"/>
  <c r="AF131" i="24"/>
  <c r="AD131" i="24"/>
  <c r="AC131" i="24"/>
  <c r="AB131" i="24"/>
  <c r="AA131" i="24"/>
  <c r="Z131" i="24"/>
  <c r="X131" i="24"/>
  <c r="AI130" i="24"/>
  <c r="AH130" i="24"/>
  <c r="AG130" i="24"/>
  <c r="AF130" i="24"/>
  <c r="AD130" i="24"/>
  <c r="AC130" i="24"/>
  <c r="AB130" i="24"/>
  <c r="AA130" i="24"/>
  <c r="Z130" i="24"/>
  <c r="X130" i="24"/>
  <c r="AI129" i="24"/>
  <c r="AH129" i="24"/>
  <c r="AG129" i="24"/>
  <c r="AF129" i="24"/>
  <c r="AD129" i="24"/>
  <c r="AC129" i="24"/>
  <c r="AB129" i="24"/>
  <c r="AA129" i="24"/>
  <c r="Z129" i="24"/>
  <c r="X129" i="24"/>
  <c r="AI128" i="24"/>
  <c r="AH128" i="24"/>
  <c r="AG128" i="24"/>
  <c r="AF128" i="24"/>
  <c r="AD128" i="24"/>
  <c r="AC128" i="24"/>
  <c r="AB128" i="24"/>
  <c r="AA128" i="24"/>
  <c r="Z128" i="24"/>
  <c r="X128" i="24"/>
  <c r="AI127" i="24"/>
  <c r="AH127" i="24"/>
  <c r="AG127" i="24"/>
  <c r="AF127" i="24"/>
  <c r="AD127" i="24"/>
  <c r="AC127" i="24"/>
  <c r="AB127" i="24"/>
  <c r="AA127" i="24"/>
  <c r="Z127" i="24"/>
  <c r="X127" i="24"/>
  <c r="AI126" i="24"/>
  <c r="AH126" i="24"/>
  <c r="AG126" i="24"/>
  <c r="AF126" i="24"/>
  <c r="AD126" i="24"/>
  <c r="AC126" i="24"/>
  <c r="AB126" i="24"/>
  <c r="AA126" i="24"/>
  <c r="Z126" i="24"/>
  <c r="X126" i="24"/>
  <c r="AI125" i="24"/>
  <c r="AH125" i="24"/>
  <c r="AG125" i="24"/>
  <c r="AF125" i="24"/>
  <c r="AD125" i="24"/>
  <c r="AC125" i="24"/>
  <c r="AB125" i="24"/>
  <c r="AA125" i="24"/>
  <c r="Z125" i="24"/>
  <c r="X125" i="24"/>
  <c r="AI124" i="24"/>
  <c r="AH124" i="24"/>
  <c r="AG124" i="24"/>
  <c r="AF124" i="24"/>
  <c r="AD124" i="24"/>
  <c r="AC124" i="24"/>
  <c r="AB124" i="24"/>
  <c r="AA124" i="24"/>
  <c r="Z124" i="24"/>
  <c r="X124" i="24"/>
  <c r="AI123" i="24"/>
  <c r="AH123" i="24"/>
  <c r="AG123" i="24"/>
  <c r="AF123" i="24"/>
  <c r="AD123" i="24"/>
  <c r="AC123" i="24"/>
  <c r="AB123" i="24"/>
  <c r="AA123" i="24"/>
  <c r="Z123" i="24"/>
  <c r="X123" i="24"/>
  <c r="AI122" i="24"/>
  <c r="AH122" i="24"/>
  <c r="AG122" i="24"/>
  <c r="AF122" i="24"/>
  <c r="AD122" i="24"/>
  <c r="AC122" i="24"/>
  <c r="AB122" i="24"/>
  <c r="AA122" i="24"/>
  <c r="Z122" i="24"/>
  <c r="X122" i="24"/>
  <c r="AI121" i="24"/>
  <c r="AH121" i="24"/>
  <c r="AG121" i="24"/>
  <c r="AF121" i="24"/>
  <c r="AD121" i="24"/>
  <c r="AC121" i="24"/>
  <c r="AB121" i="24"/>
  <c r="AA121" i="24"/>
  <c r="Z121" i="24"/>
  <c r="X121" i="24"/>
  <c r="AI120" i="24"/>
  <c r="AH120" i="24"/>
  <c r="AG120" i="24"/>
  <c r="AF120" i="24"/>
  <c r="AD120" i="24"/>
  <c r="AC120" i="24"/>
  <c r="AB120" i="24"/>
  <c r="AA120" i="24"/>
  <c r="Z120" i="24"/>
  <c r="X120" i="24"/>
  <c r="AI119" i="24"/>
  <c r="AH119" i="24"/>
  <c r="AG119" i="24"/>
  <c r="AF119" i="24"/>
  <c r="AD119" i="24"/>
  <c r="AC119" i="24"/>
  <c r="AB119" i="24"/>
  <c r="AA119" i="24"/>
  <c r="Z119" i="24"/>
  <c r="X119" i="24"/>
  <c r="AI118" i="24"/>
  <c r="AH118" i="24"/>
  <c r="AG118" i="24"/>
  <c r="AF118" i="24"/>
  <c r="AD118" i="24"/>
  <c r="AC118" i="24"/>
  <c r="AB118" i="24"/>
  <c r="AA118" i="24"/>
  <c r="Z118" i="24"/>
  <c r="X118" i="24"/>
  <c r="AI117" i="24"/>
  <c r="AH117" i="24"/>
  <c r="AG117" i="24"/>
  <c r="AF117" i="24"/>
  <c r="AD117" i="24"/>
  <c r="AC117" i="24"/>
  <c r="AB117" i="24"/>
  <c r="AA117" i="24"/>
  <c r="Z117" i="24"/>
  <c r="X117" i="24"/>
  <c r="AI116" i="24"/>
  <c r="AH116" i="24"/>
  <c r="AG116" i="24"/>
  <c r="AF116" i="24"/>
  <c r="AD116" i="24"/>
  <c r="AC116" i="24"/>
  <c r="AB116" i="24"/>
  <c r="AA116" i="24"/>
  <c r="Z116" i="24"/>
  <c r="X116" i="24"/>
  <c r="AI115" i="24"/>
  <c r="AH115" i="24"/>
  <c r="AG115" i="24"/>
  <c r="AF115" i="24"/>
  <c r="AD115" i="24"/>
  <c r="AC115" i="24"/>
  <c r="AB115" i="24"/>
  <c r="AA115" i="24"/>
  <c r="Z115" i="24"/>
  <c r="X115" i="24"/>
  <c r="AI114" i="24"/>
  <c r="AH114" i="24"/>
  <c r="AG114" i="24"/>
  <c r="AF114" i="24"/>
  <c r="AD114" i="24"/>
  <c r="AC114" i="24"/>
  <c r="AB114" i="24"/>
  <c r="AA114" i="24"/>
  <c r="Z114" i="24"/>
  <c r="X114" i="24"/>
  <c r="AI113" i="24"/>
  <c r="AH113" i="24"/>
  <c r="AG113" i="24"/>
  <c r="AF113" i="24"/>
  <c r="AD113" i="24"/>
  <c r="AC113" i="24"/>
  <c r="AB113" i="24"/>
  <c r="AA113" i="24"/>
  <c r="Z113" i="24"/>
  <c r="X113" i="24"/>
  <c r="AI112" i="24"/>
  <c r="AH112" i="24"/>
  <c r="AG112" i="24"/>
  <c r="AF112" i="24"/>
  <c r="AD112" i="24"/>
  <c r="AC112" i="24"/>
  <c r="AB112" i="24"/>
  <c r="AA112" i="24"/>
  <c r="Z112" i="24"/>
  <c r="X112" i="24"/>
  <c r="AI111" i="24"/>
  <c r="AH111" i="24"/>
  <c r="AG111" i="24"/>
  <c r="AF111" i="24"/>
  <c r="AD111" i="24"/>
  <c r="AC111" i="24"/>
  <c r="AB111" i="24"/>
  <c r="AA111" i="24"/>
  <c r="Z111" i="24"/>
  <c r="X111" i="24"/>
  <c r="AI110" i="24"/>
  <c r="AH110" i="24"/>
  <c r="AG110" i="24"/>
  <c r="AF110" i="24"/>
  <c r="AD110" i="24"/>
  <c r="AC110" i="24"/>
  <c r="AB110" i="24"/>
  <c r="AA110" i="24"/>
  <c r="Z110" i="24"/>
  <c r="X110" i="24"/>
  <c r="AI109" i="24"/>
  <c r="AH109" i="24"/>
  <c r="AG109" i="24"/>
  <c r="AF109" i="24"/>
  <c r="AD109" i="24"/>
  <c r="AC109" i="24"/>
  <c r="AB109" i="24"/>
  <c r="AA109" i="24"/>
  <c r="Z109" i="24"/>
  <c r="X109" i="24"/>
  <c r="AI108" i="24"/>
  <c r="AH108" i="24"/>
  <c r="AG108" i="24"/>
  <c r="AF108" i="24"/>
  <c r="AD108" i="24"/>
  <c r="AC108" i="24"/>
  <c r="AB108" i="24"/>
  <c r="AA108" i="24"/>
  <c r="Z108" i="24"/>
  <c r="X108" i="24"/>
  <c r="AI107" i="24"/>
  <c r="AH107" i="24"/>
  <c r="AG107" i="24"/>
  <c r="AF107" i="24"/>
  <c r="AD107" i="24"/>
  <c r="AC107" i="24"/>
  <c r="AB107" i="24"/>
  <c r="AA107" i="24"/>
  <c r="Z107" i="24"/>
  <c r="X107" i="24"/>
  <c r="AI106" i="24"/>
  <c r="AH106" i="24"/>
  <c r="AG106" i="24"/>
  <c r="AF106" i="24"/>
  <c r="AD106" i="24"/>
  <c r="AC106" i="24"/>
  <c r="AB106" i="24"/>
  <c r="AA106" i="24"/>
  <c r="Z106" i="24"/>
  <c r="X106" i="24"/>
  <c r="AI105" i="24"/>
  <c r="AH105" i="24"/>
  <c r="AG105" i="24"/>
  <c r="AF105" i="24"/>
  <c r="AD105" i="24"/>
  <c r="AC105" i="24"/>
  <c r="AB105" i="24"/>
  <c r="AA105" i="24"/>
  <c r="Z105" i="24"/>
  <c r="X105" i="24"/>
  <c r="AI104" i="24"/>
  <c r="AH104" i="24"/>
  <c r="AG104" i="24"/>
  <c r="AF104" i="24"/>
  <c r="AD104" i="24"/>
  <c r="AC104" i="24"/>
  <c r="AB104" i="24"/>
  <c r="AA104" i="24"/>
  <c r="Z104" i="24"/>
  <c r="X104" i="24"/>
  <c r="AI103" i="24"/>
  <c r="AH103" i="24"/>
  <c r="AG103" i="24"/>
  <c r="AF103" i="24"/>
  <c r="AD103" i="24"/>
  <c r="AC103" i="24"/>
  <c r="AB103" i="24"/>
  <c r="AA103" i="24"/>
  <c r="Z103" i="24"/>
  <c r="X103" i="24"/>
  <c r="AI102" i="24"/>
  <c r="AH102" i="24"/>
  <c r="AG102" i="24"/>
  <c r="AF102" i="24"/>
  <c r="AD102" i="24"/>
  <c r="AC102" i="24"/>
  <c r="AB102" i="24"/>
  <c r="AA102" i="24"/>
  <c r="Z102" i="24"/>
  <c r="X102" i="24"/>
  <c r="AI101" i="24"/>
  <c r="AH101" i="24"/>
  <c r="AG101" i="24"/>
  <c r="AF101" i="24"/>
  <c r="AD101" i="24"/>
  <c r="AC101" i="24"/>
  <c r="AB101" i="24"/>
  <c r="AA101" i="24"/>
  <c r="Z101" i="24"/>
  <c r="X101" i="24"/>
  <c r="AI100" i="24"/>
  <c r="AH100" i="24"/>
  <c r="AG100" i="24"/>
  <c r="AF100" i="24"/>
  <c r="AD100" i="24"/>
  <c r="AC100" i="24"/>
  <c r="AB100" i="24"/>
  <c r="AA100" i="24"/>
  <c r="Z100" i="24"/>
  <c r="X100" i="24"/>
  <c r="AI99" i="24"/>
  <c r="AH99" i="24"/>
  <c r="AG99" i="24"/>
  <c r="AF99" i="24"/>
  <c r="AD99" i="24"/>
  <c r="AC99" i="24"/>
  <c r="AB99" i="24"/>
  <c r="AA99" i="24"/>
  <c r="Z99" i="24"/>
  <c r="X99" i="24"/>
  <c r="AI98" i="24"/>
  <c r="AH98" i="24"/>
  <c r="AG98" i="24"/>
  <c r="AF98" i="24"/>
  <c r="AD98" i="24"/>
  <c r="AC98" i="24"/>
  <c r="AB98" i="24"/>
  <c r="AA98" i="24"/>
  <c r="Z98" i="24"/>
  <c r="X98" i="24"/>
  <c r="AI97" i="24"/>
  <c r="AH97" i="24"/>
  <c r="AG97" i="24"/>
  <c r="AF97" i="24"/>
  <c r="AD97" i="24"/>
  <c r="AC97" i="24"/>
  <c r="AB97" i="24"/>
  <c r="AA97" i="24"/>
  <c r="Z97" i="24"/>
  <c r="X97" i="24"/>
  <c r="AI96" i="24"/>
  <c r="AH96" i="24"/>
  <c r="AG96" i="24"/>
  <c r="AF96" i="24"/>
  <c r="AD96" i="24"/>
  <c r="AC96" i="24"/>
  <c r="AB96" i="24"/>
  <c r="AA96" i="24"/>
  <c r="Z96" i="24"/>
  <c r="X96" i="24"/>
  <c r="AI95" i="24"/>
  <c r="AH95" i="24"/>
  <c r="AG95" i="24"/>
  <c r="AF95" i="24"/>
  <c r="AD95" i="24"/>
  <c r="AC95" i="24"/>
  <c r="AB95" i="24"/>
  <c r="AA95" i="24"/>
  <c r="Z95" i="24"/>
  <c r="X95" i="24"/>
  <c r="AI94" i="24"/>
  <c r="AH94" i="24"/>
  <c r="AG94" i="24"/>
  <c r="AF94" i="24"/>
  <c r="AD94" i="24"/>
  <c r="AC94" i="24"/>
  <c r="AB94" i="24"/>
  <c r="AA94" i="24"/>
  <c r="Z94" i="24"/>
  <c r="X94" i="24"/>
  <c r="AI93" i="24"/>
  <c r="AH93" i="24"/>
  <c r="AG93" i="24"/>
  <c r="AF93" i="24"/>
  <c r="AD93" i="24"/>
  <c r="AC93" i="24"/>
  <c r="AB93" i="24"/>
  <c r="AA93" i="24"/>
  <c r="Z93" i="24"/>
  <c r="X93" i="24"/>
  <c r="AI92" i="24"/>
  <c r="AH92" i="24"/>
  <c r="AG92" i="24"/>
  <c r="AF92" i="24"/>
  <c r="AD92" i="24"/>
  <c r="AC92" i="24"/>
  <c r="AB92" i="24"/>
  <c r="AA92" i="24"/>
  <c r="Z92" i="24"/>
  <c r="X92" i="24"/>
  <c r="AI91" i="24"/>
  <c r="AH91" i="24"/>
  <c r="AG91" i="24"/>
  <c r="AF91" i="24"/>
  <c r="AD91" i="24"/>
  <c r="AC91" i="24"/>
  <c r="AB91" i="24"/>
  <c r="AA91" i="24"/>
  <c r="Z91" i="24"/>
  <c r="X91" i="24"/>
  <c r="AI90" i="24"/>
  <c r="AH90" i="24"/>
  <c r="AG90" i="24"/>
  <c r="AF90" i="24"/>
  <c r="AD90" i="24"/>
  <c r="AC90" i="24"/>
  <c r="AB90" i="24"/>
  <c r="AA90" i="24"/>
  <c r="Z90" i="24"/>
  <c r="X90" i="24"/>
  <c r="AI89" i="24"/>
  <c r="AH89" i="24"/>
  <c r="AG89" i="24"/>
  <c r="AF89" i="24"/>
  <c r="AD89" i="24"/>
  <c r="AC89" i="24"/>
  <c r="AB89" i="24"/>
  <c r="AA89" i="24"/>
  <c r="Z89" i="24"/>
  <c r="X89" i="24"/>
  <c r="AI88" i="24"/>
  <c r="AH88" i="24"/>
  <c r="AG88" i="24"/>
  <c r="AF88" i="24"/>
  <c r="AD88" i="24"/>
  <c r="AC88" i="24"/>
  <c r="AB88" i="24"/>
  <c r="AA88" i="24"/>
  <c r="Z88" i="24"/>
  <c r="X88" i="24"/>
  <c r="AI87" i="24"/>
  <c r="AH87" i="24"/>
  <c r="AG87" i="24"/>
  <c r="AF87" i="24"/>
  <c r="AD87" i="24"/>
  <c r="AC87" i="24"/>
  <c r="AB87" i="24"/>
  <c r="AA87" i="24"/>
  <c r="Z87" i="24"/>
  <c r="X87" i="24"/>
  <c r="AI86" i="24"/>
  <c r="AH86" i="24"/>
  <c r="AG86" i="24"/>
  <c r="AF86" i="24"/>
  <c r="AD86" i="24"/>
  <c r="AC86" i="24"/>
  <c r="AB86" i="24"/>
  <c r="AA86" i="24"/>
  <c r="Z86" i="24"/>
  <c r="X86" i="24"/>
  <c r="AI85" i="24"/>
  <c r="AH85" i="24"/>
  <c r="AG85" i="24"/>
  <c r="AF85" i="24"/>
  <c r="AD85" i="24"/>
  <c r="AC85" i="24"/>
  <c r="AB85" i="24"/>
  <c r="AA85" i="24"/>
  <c r="Z85" i="24"/>
  <c r="X85" i="24"/>
  <c r="AI84" i="24"/>
  <c r="AH84" i="24"/>
  <c r="AG84" i="24"/>
  <c r="AF84" i="24"/>
  <c r="AD84" i="24"/>
  <c r="AC84" i="24"/>
  <c r="AB84" i="24"/>
  <c r="AA84" i="24"/>
  <c r="Z84" i="24"/>
  <c r="X84" i="24"/>
  <c r="AI83" i="24"/>
  <c r="AH83" i="24"/>
  <c r="AG83" i="24"/>
  <c r="AF83" i="24"/>
  <c r="AD83" i="24"/>
  <c r="AC83" i="24"/>
  <c r="AB83" i="24"/>
  <c r="AA83" i="24"/>
  <c r="Z83" i="24"/>
  <c r="X83" i="24"/>
  <c r="AI82" i="24"/>
  <c r="AH82" i="24"/>
  <c r="AG82" i="24"/>
  <c r="AF82" i="24"/>
  <c r="AD82" i="24"/>
  <c r="AC82" i="24"/>
  <c r="AB82" i="24"/>
  <c r="AA82" i="24"/>
  <c r="Z82" i="24"/>
  <c r="X82" i="24"/>
  <c r="AI81" i="24"/>
  <c r="AH81" i="24"/>
  <c r="AG81" i="24"/>
  <c r="AF81" i="24"/>
  <c r="AD81" i="24"/>
  <c r="AC81" i="24"/>
  <c r="AB81" i="24"/>
  <c r="AA81" i="24"/>
  <c r="Z81" i="24"/>
  <c r="X81" i="24"/>
  <c r="AI80" i="24"/>
  <c r="AH80" i="24"/>
  <c r="AG80" i="24"/>
  <c r="AF80" i="24"/>
  <c r="AD80" i="24"/>
  <c r="AC80" i="24"/>
  <c r="AB80" i="24"/>
  <c r="AA80" i="24"/>
  <c r="Z80" i="24"/>
  <c r="X80" i="24"/>
  <c r="AI79" i="24"/>
  <c r="AH79" i="24"/>
  <c r="AG79" i="24"/>
  <c r="AF79" i="24"/>
  <c r="AD79" i="24"/>
  <c r="AC79" i="24"/>
  <c r="AB79" i="24"/>
  <c r="AA79" i="24"/>
  <c r="Z79" i="24"/>
  <c r="X79" i="24"/>
  <c r="AI78" i="24"/>
  <c r="AH78" i="24"/>
  <c r="AG78" i="24"/>
  <c r="AF78" i="24"/>
  <c r="AD78" i="24"/>
  <c r="AC78" i="24"/>
  <c r="AB78" i="24"/>
  <c r="AA78" i="24"/>
  <c r="Z78" i="24"/>
  <c r="X78" i="24"/>
  <c r="AI77" i="24"/>
  <c r="AH77" i="24"/>
  <c r="AG77" i="24"/>
  <c r="AF77" i="24"/>
  <c r="AD77" i="24"/>
  <c r="AC77" i="24"/>
  <c r="AB77" i="24"/>
  <c r="AA77" i="24"/>
  <c r="Z77" i="24"/>
  <c r="X77" i="24"/>
  <c r="AI76" i="24"/>
  <c r="AH76" i="24"/>
  <c r="AG76" i="24"/>
  <c r="AF76" i="24"/>
  <c r="AD76" i="24"/>
  <c r="AC76" i="24"/>
  <c r="AB76" i="24"/>
  <c r="AA76" i="24"/>
  <c r="Z76" i="24"/>
  <c r="X76" i="24"/>
  <c r="AI75" i="24"/>
  <c r="AH75" i="24"/>
  <c r="AG75" i="24"/>
  <c r="AF75" i="24"/>
  <c r="AD75" i="24"/>
  <c r="AC75" i="24"/>
  <c r="AB75" i="24"/>
  <c r="AA75" i="24"/>
  <c r="Z75" i="24"/>
  <c r="X75" i="24"/>
  <c r="AI74" i="24"/>
  <c r="AH74" i="24"/>
  <c r="AG74" i="24"/>
  <c r="AF74" i="24"/>
  <c r="AD74" i="24"/>
  <c r="AC74" i="24"/>
  <c r="AB74" i="24"/>
  <c r="AA74" i="24"/>
  <c r="Z74" i="24"/>
  <c r="X74" i="24"/>
  <c r="AI73" i="24"/>
  <c r="AH73" i="24"/>
  <c r="AG73" i="24"/>
  <c r="AF73" i="24"/>
  <c r="AD73" i="24"/>
  <c r="AC73" i="24"/>
  <c r="AB73" i="24"/>
  <c r="AA73" i="24"/>
  <c r="Z73" i="24"/>
  <c r="X73" i="24"/>
  <c r="AI72" i="24"/>
  <c r="AH72" i="24"/>
  <c r="AG72" i="24"/>
  <c r="AF72" i="24"/>
  <c r="AD72" i="24"/>
  <c r="AC72" i="24"/>
  <c r="AB72" i="24"/>
  <c r="AA72" i="24"/>
  <c r="Z72" i="24"/>
  <c r="X72" i="24"/>
  <c r="AI71" i="24"/>
  <c r="AH71" i="24"/>
  <c r="AG71" i="24"/>
  <c r="AF71" i="24"/>
  <c r="AD71" i="24"/>
  <c r="AC71" i="24"/>
  <c r="AB71" i="24"/>
  <c r="AA71" i="24"/>
  <c r="Z71" i="24"/>
  <c r="X71" i="24"/>
  <c r="AI70" i="24"/>
  <c r="AH70" i="24"/>
  <c r="AG70" i="24"/>
  <c r="AF70" i="24"/>
  <c r="AD70" i="24"/>
  <c r="AC70" i="24"/>
  <c r="AB70" i="24"/>
  <c r="AA70" i="24"/>
  <c r="Z70" i="24"/>
  <c r="X70" i="24"/>
  <c r="AI69" i="24"/>
  <c r="AH69" i="24"/>
  <c r="AG69" i="24"/>
  <c r="AF69" i="24"/>
  <c r="AD69" i="24"/>
  <c r="AC69" i="24"/>
  <c r="AB69" i="24"/>
  <c r="AA69" i="24"/>
  <c r="Z69" i="24"/>
  <c r="X69" i="24"/>
  <c r="AI68" i="24"/>
  <c r="AH68" i="24"/>
  <c r="AG68" i="24"/>
  <c r="AF68" i="24"/>
  <c r="AD68" i="24"/>
  <c r="AC68" i="24"/>
  <c r="AB68" i="24"/>
  <c r="AA68" i="24"/>
  <c r="Z68" i="24"/>
  <c r="X68" i="24"/>
  <c r="AI67" i="24"/>
  <c r="AH67" i="24"/>
  <c r="AG67" i="24"/>
  <c r="AF67" i="24"/>
  <c r="AD67" i="24"/>
  <c r="AC67" i="24"/>
  <c r="AB67" i="24"/>
  <c r="AA67" i="24"/>
  <c r="Z67" i="24"/>
  <c r="X67" i="24"/>
  <c r="AI66" i="24"/>
  <c r="AH66" i="24"/>
  <c r="AG66" i="24"/>
  <c r="AF66" i="24"/>
  <c r="AD66" i="24"/>
  <c r="AC66" i="24"/>
  <c r="AB66" i="24"/>
  <c r="AA66" i="24"/>
  <c r="Z66" i="24"/>
  <c r="X66" i="24"/>
  <c r="AI65" i="24"/>
  <c r="AH65" i="24"/>
  <c r="AG65" i="24"/>
  <c r="AF65" i="24"/>
  <c r="AD65" i="24"/>
  <c r="AC65" i="24"/>
  <c r="AB65" i="24"/>
  <c r="AA65" i="24"/>
  <c r="Z65" i="24"/>
  <c r="X65" i="24"/>
  <c r="AI64" i="24"/>
  <c r="AH64" i="24"/>
  <c r="AG64" i="24"/>
  <c r="AF64" i="24"/>
  <c r="AD64" i="24"/>
  <c r="AC64" i="24"/>
  <c r="AB64" i="24"/>
  <c r="AA64" i="24"/>
  <c r="Z64" i="24"/>
  <c r="X64" i="24"/>
  <c r="AI63" i="24"/>
  <c r="AH63" i="24"/>
  <c r="AG63" i="24"/>
  <c r="AF63" i="24"/>
  <c r="AD63" i="24"/>
  <c r="AC63" i="24"/>
  <c r="AB63" i="24"/>
  <c r="AA63" i="24"/>
  <c r="Z63" i="24"/>
  <c r="X63" i="24"/>
  <c r="AI62" i="24"/>
  <c r="AH62" i="24"/>
  <c r="AG62" i="24"/>
  <c r="AF62" i="24"/>
  <c r="AD62" i="24"/>
  <c r="AC62" i="24"/>
  <c r="AB62" i="24"/>
  <c r="AA62" i="24"/>
  <c r="Z62" i="24"/>
  <c r="X62" i="24"/>
  <c r="AI61" i="24"/>
  <c r="AH61" i="24"/>
  <c r="AG61" i="24"/>
  <c r="AF61" i="24"/>
  <c r="AD61" i="24"/>
  <c r="AC61" i="24"/>
  <c r="AB61" i="24"/>
  <c r="AA61" i="24"/>
  <c r="Z61" i="24"/>
  <c r="X61" i="24"/>
  <c r="AI60" i="24"/>
  <c r="AH60" i="24"/>
  <c r="AG60" i="24"/>
  <c r="AF60" i="24"/>
  <c r="AD60" i="24"/>
  <c r="AC60" i="24"/>
  <c r="AB60" i="24"/>
  <c r="AA60" i="24"/>
  <c r="Z60" i="24"/>
  <c r="X60" i="24"/>
  <c r="AI59" i="24"/>
  <c r="AH59" i="24"/>
  <c r="AG59" i="24"/>
  <c r="AF59" i="24"/>
  <c r="AD59" i="24"/>
  <c r="AC59" i="24"/>
  <c r="AB59" i="24"/>
  <c r="AA59" i="24"/>
  <c r="Z59" i="24"/>
  <c r="X59" i="24"/>
  <c r="AI58" i="24"/>
  <c r="AH58" i="24"/>
  <c r="AG58" i="24"/>
  <c r="AF58" i="24"/>
  <c r="AD58" i="24"/>
  <c r="AC58" i="24"/>
  <c r="AB58" i="24"/>
  <c r="AA58" i="24"/>
  <c r="Z58" i="24"/>
  <c r="X58" i="24"/>
  <c r="AI57" i="24"/>
  <c r="AH57" i="24"/>
  <c r="AG57" i="24"/>
  <c r="AF57" i="24"/>
  <c r="AD57" i="24"/>
  <c r="AC57" i="24"/>
  <c r="AB57" i="24"/>
  <c r="AA57" i="24"/>
  <c r="Z57" i="24"/>
  <c r="X57" i="24"/>
  <c r="AI56" i="24"/>
  <c r="AH56" i="24"/>
  <c r="AG56" i="24"/>
  <c r="AF56" i="24"/>
  <c r="AD56" i="24"/>
  <c r="AC56" i="24"/>
  <c r="AB56" i="24"/>
  <c r="AA56" i="24"/>
  <c r="Z56" i="24"/>
  <c r="X56" i="24"/>
  <c r="AI55" i="24"/>
  <c r="AH55" i="24"/>
  <c r="AG55" i="24"/>
  <c r="AF55" i="24"/>
  <c r="AD55" i="24"/>
  <c r="AC55" i="24"/>
  <c r="AB55" i="24"/>
  <c r="AA55" i="24"/>
  <c r="Z55" i="24"/>
  <c r="X55" i="24"/>
  <c r="AI54" i="24"/>
  <c r="AH54" i="24"/>
  <c r="AG54" i="24"/>
  <c r="AF54" i="24"/>
  <c r="AD54" i="24"/>
  <c r="AC54" i="24"/>
  <c r="AB54" i="24"/>
  <c r="AA54" i="24"/>
  <c r="Z54" i="24"/>
  <c r="X54" i="24"/>
  <c r="AI53" i="24"/>
  <c r="AH53" i="24"/>
  <c r="AG53" i="24"/>
  <c r="AF53" i="24"/>
  <c r="AD53" i="24"/>
  <c r="AC53" i="24"/>
  <c r="AB53" i="24"/>
  <c r="AA53" i="24"/>
  <c r="Z53" i="24"/>
  <c r="X53" i="24"/>
  <c r="AI52" i="24"/>
  <c r="AH52" i="24"/>
  <c r="AG52" i="24"/>
  <c r="AF52" i="24"/>
  <c r="AD52" i="24"/>
  <c r="AC52" i="24"/>
  <c r="AB52" i="24"/>
  <c r="AA52" i="24"/>
  <c r="Z52" i="24"/>
  <c r="X52" i="24"/>
  <c r="AI51" i="24"/>
  <c r="AH51" i="24"/>
  <c r="AG51" i="24"/>
  <c r="AF51" i="24"/>
  <c r="AD51" i="24"/>
  <c r="AC51" i="24"/>
  <c r="AB51" i="24"/>
  <c r="AA51" i="24"/>
  <c r="Z51" i="24"/>
  <c r="X51" i="24"/>
  <c r="AI50" i="24"/>
  <c r="AH50" i="24"/>
  <c r="AG50" i="24"/>
  <c r="AF50" i="24"/>
  <c r="AD50" i="24"/>
  <c r="AC50" i="24"/>
  <c r="AB50" i="24"/>
  <c r="AA50" i="24"/>
  <c r="Z50" i="24"/>
  <c r="X50" i="24"/>
  <c r="AI49" i="24"/>
  <c r="AH49" i="24"/>
  <c r="AG49" i="24"/>
  <c r="AF49" i="24"/>
  <c r="AD49" i="24"/>
  <c r="AC49" i="24"/>
  <c r="AB49" i="24"/>
  <c r="AA49" i="24"/>
  <c r="Z49" i="24"/>
  <c r="X49" i="24"/>
  <c r="AI48" i="24"/>
  <c r="AH48" i="24"/>
  <c r="AG48" i="24"/>
  <c r="AF48" i="24"/>
  <c r="AD48" i="24"/>
  <c r="AC48" i="24"/>
  <c r="AB48" i="24"/>
  <c r="AA48" i="24"/>
  <c r="Z48" i="24"/>
  <c r="X48" i="24"/>
  <c r="AI47" i="24"/>
  <c r="AH47" i="24"/>
  <c r="AG47" i="24"/>
  <c r="AF47" i="24"/>
  <c r="AD47" i="24"/>
  <c r="AC47" i="24"/>
  <c r="AB47" i="24"/>
  <c r="AA47" i="24"/>
  <c r="Z47" i="24"/>
  <c r="X47" i="24"/>
  <c r="AI46" i="24"/>
  <c r="AH46" i="24"/>
  <c r="AG46" i="24"/>
  <c r="AF46" i="24"/>
  <c r="AD46" i="24"/>
  <c r="AC46" i="24"/>
  <c r="AB46" i="24"/>
  <c r="AA46" i="24"/>
  <c r="Z46" i="24"/>
  <c r="X46" i="24"/>
  <c r="AI45" i="24"/>
  <c r="AH45" i="24"/>
  <c r="AG45" i="24"/>
  <c r="AF45" i="24"/>
  <c r="AD45" i="24"/>
  <c r="AC45" i="24"/>
  <c r="AB45" i="24"/>
  <c r="AA45" i="24"/>
  <c r="Z45" i="24"/>
  <c r="X45" i="24"/>
  <c r="AI44" i="24"/>
  <c r="AH44" i="24"/>
  <c r="AG44" i="24"/>
  <c r="AF44" i="24"/>
  <c r="AD44" i="24"/>
  <c r="AC44" i="24"/>
  <c r="AB44" i="24"/>
  <c r="AA44" i="24"/>
  <c r="Z44" i="24"/>
  <c r="X44" i="24"/>
  <c r="AI43" i="24"/>
  <c r="AH43" i="24"/>
  <c r="AG43" i="24"/>
  <c r="AF43" i="24"/>
  <c r="AD43" i="24"/>
  <c r="AC43" i="24"/>
  <c r="AB43" i="24"/>
  <c r="AA43" i="24"/>
  <c r="Z43" i="24"/>
  <c r="X43" i="24"/>
  <c r="AI42" i="24"/>
  <c r="AH42" i="24"/>
  <c r="AG42" i="24"/>
  <c r="AF42" i="24"/>
  <c r="AD42" i="24"/>
  <c r="AC42" i="24"/>
  <c r="AB42" i="24"/>
  <c r="AA42" i="24"/>
  <c r="Z42" i="24"/>
  <c r="X42" i="24"/>
  <c r="Z12" i="24"/>
  <c r="X13" i="24"/>
  <c r="X14" i="24"/>
  <c r="X15" i="24"/>
  <c r="X16" i="24"/>
  <c r="X17" i="24"/>
  <c r="X18" i="24"/>
  <c r="X19" i="24"/>
  <c r="X20" i="24"/>
  <c r="X21" i="24"/>
  <c r="X22" i="24"/>
  <c r="X23" i="24"/>
  <c r="X24" i="24"/>
  <c r="X25" i="24"/>
  <c r="X26" i="24"/>
  <c r="X27" i="24"/>
  <c r="X28" i="24"/>
  <c r="X29" i="24"/>
  <c r="X30" i="24"/>
  <c r="X31" i="24"/>
  <c r="X32" i="24"/>
  <c r="X33" i="24"/>
  <c r="X34" i="24"/>
  <c r="X35" i="24"/>
  <c r="X36" i="24"/>
  <c r="X37" i="24"/>
  <c r="X38" i="24"/>
  <c r="X39" i="24"/>
  <c r="X40" i="24"/>
  <c r="X41" i="24"/>
  <c r="X12" i="24"/>
  <c r="A9" i="26" l="1"/>
  <c r="A251" i="26"/>
  <c r="AC223" i="26"/>
  <c r="A215" i="26"/>
  <c r="A207" i="26"/>
  <c r="AC199" i="26"/>
  <c r="A179" i="26"/>
  <c r="AD142" i="26"/>
  <c r="A139" i="26"/>
  <c r="AD138" i="26"/>
  <c r="AC122" i="26"/>
  <c r="AC90" i="26"/>
  <c r="A302" i="26"/>
  <c r="AC299" i="26"/>
  <c r="AC291" i="26"/>
  <c r="AD280" i="26"/>
  <c r="AC272" i="26"/>
  <c r="AC254" i="26"/>
  <c r="AD251" i="26"/>
  <c r="AD207" i="26"/>
  <c r="A189" i="26"/>
  <c r="AD187" i="26"/>
  <c r="AC187" i="26"/>
  <c r="AC173" i="26"/>
  <c r="AC159" i="26"/>
  <c r="AC157" i="26"/>
  <c r="AC142" i="26"/>
  <c r="AC138" i="26"/>
  <c r="AC117" i="26"/>
  <c r="AC109" i="26"/>
  <c r="AD98" i="26"/>
  <c r="AC77" i="26"/>
  <c r="AD66" i="26"/>
  <c r="AC55" i="26"/>
  <c r="AD54" i="26"/>
  <c r="AC45" i="26"/>
  <c r="AD302" i="26"/>
  <c r="AD285" i="26"/>
  <c r="AC285" i="26"/>
  <c r="AC280" i="26"/>
  <c r="AD265" i="26"/>
  <c r="A227" i="26"/>
  <c r="AC225" i="26"/>
  <c r="AC216" i="26"/>
  <c r="AD215" i="26"/>
  <c r="AD179" i="26"/>
  <c r="AC171" i="26"/>
  <c r="AC98" i="26"/>
  <c r="AC66" i="26"/>
  <c r="AC54" i="26"/>
  <c r="AC91" i="26"/>
  <c r="A90" i="26"/>
  <c r="AC75" i="26"/>
  <c r="A74" i="26"/>
  <c r="A55" i="26"/>
  <c r="A39" i="26"/>
  <c r="AC29" i="26"/>
  <c r="A27" i="26"/>
  <c r="A5" i="26"/>
  <c r="AC266" i="26"/>
  <c r="A249" i="26"/>
  <c r="A239" i="26"/>
  <c r="A233" i="26"/>
  <c r="AC231" i="26"/>
  <c r="A223" i="26"/>
  <c r="AC220" i="26"/>
  <c r="A216" i="26"/>
  <c r="A165" i="26"/>
  <c r="A159" i="26"/>
  <c r="A132" i="26"/>
  <c r="A122" i="26"/>
  <c r="AC107" i="26"/>
  <c r="A106" i="26"/>
  <c r="A3" i="26"/>
  <c r="AC294" i="26"/>
  <c r="AD293" i="26"/>
  <c r="AD288" i="26"/>
  <c r="AC278" i="26"/>
  <c r="AD277" i="26"/>
  <c r="AC273" i="26"/>
  <c r="AD264" i="26"/>
  <c r="AC264" i="26"/>
  <c r="AC256" i="26"/>
  <c r="AD247" i="26"/>
  <c r="AC241" i="26"/>
  <c r="AC235" i="26"/>
  <c r="A231" i="26"/>
  <c r="AD230" i="26"/>
  <c r="A225" i="26"/>
  <c r="AC224" i="26"/>
  <c r="A213" i="26"/>
  <c r="AC209" i="26"/>
  <c r="A201" i="26"/>
  <c r="AD199" i="26"/>
  <c r="AD184" i="26"/>
  <c r="A171" i="26"/>
  <c r="AD168" i="26"/>
  <c r="AD155" i="26"/>
  <c r="AC135" i="26"/>
  <c r="AD134" i="26"/>
  <c r="AD127" i="26"/>
  <c r="AD122" i="26"/>
  <c r="A107" i="26"/>
  <c r="AD106" i="26"/>
  <c r="A91" i="26"/>
  <c r="AD90" i="26"/>
  <c r="A75" i="26"/>
  <c r="AD74" i="26"/>
  <c r="A63" i="26"/>
  <c r="AD62" i="26"/>
  <c r="AD55" i="26"/>
  <c r="AD39" i="26"/>
  <c r="AC31" i="26"/>
  <c r="A29" i="26"/>
  <c r="AD27" i="26"/>
  <c r="AC13" i="26"/>
  <c r="AC289" i="26"/>
  <c r="AC274" i="26"/>
  <c r="AC270" i="26"/>
  <c r="A247" i="26"/>
  <c r="A199" i="26"/>
  <c r="A181" i="26"/>
  <c r="AC123" i="26"/>
  <c r="A11" i="26"/>
  <c r="AC7" i="26"/>
  <c r="AC297" i="26"/>
  <c r="AC293" i="26"/>
  <c r="AC288" i="26"/>
  <c r="AC281" i="26"/>
  <c r="AC277" i="26"/>
  <c r="AD272" i="26"/>
  <c r="AC260" i="26"/>
  <c r="AC253" i="26"/>
  <c r="AC249" i="26"/>
  <c r="AC239" i="26"/>
  <c r="AD234" i="26"/>
  <c r="AD223" i="26"/>
  <c r="AD204" i="26"/>
  <c r="AC193" i="26"/>
  <c r="AD188" i="26"/>
  <c r="AC181" i="26"/>
  <c r="AC165" i="26"/>
  <c r="AD160" i="26"/>
  <c r="AC155" i="26"/>
  <c r="A148" i="26"/>
  <c r="AC134" i="26"/>
  <c r="AC127" i="26"/>
  <c r="AC115" i="26"/>
  <c r="AC99" i="26"/>
  <c r="AC83" i="26"/>
  <c r="AC67" i="26"/>
  <c r="AC62" i="26"/>
  <c r="AC53" i="26"/>
  <c r="AD46" i="26"/>
  <c r="AC37" i="26"/>
  <c r="A31" i="26"/>
  <c r="AD30" i="26"/>
  <c r="AD18" i="26"/>
  <c r="A200" i="26"/>
  <c r="AD200" i="26"/>
  <c r="AD140" i="26"/>
  <c r="AC140" i="26"/>
  <c r="A140" i="26"/>
  <c r="AC130" i="26"/>
  <c r="AD130" i="26"/>
  <c r="A130" i="26"/>
  <c r="AC118" i="26"/>
  <c r="AD118" i="26"/>
  <c r="A118" i="26"/>
  <c r="AC102" i="26"/>
  <c r="AD102" i="26"/>
  <c r="A102" i="26"/>
  <c r="AD41" i="26"/>
  <c r="AC41" i="26"/>
  <c r="A22" i="26"/>
  <c r="AC22" i="26"/>
  <c r="AD22" i="26"/>
  <c r="A15" i="26"/>
  <c r="AC14" i="26"/>
  <c r="AC11" i="26"/>
  <c r="AC5" i="26"/>
  <c r="AD17" i="26"/>
  <c r="AD13" i="26"/>
  <c r="AC298" i="26"/>
  <c r="AD297" i="26"/>
  <c r="AC290" i="26"/>
  <c r="AD289" i="26"/>
  <c r="AC282" i="26"/>
  <c r="AD281" i="26"/>
  <c r="A276" i="26"/>
  <c r="AC276" i="26"/>
  <c r="AD276" i="26"/>
  <c r="AC261" i="26"/>
  <c r="AD261" i="26"/>
  <c r="A261" i="26"/>
  <c r="A250" i="26"/>
  <c r="AC250" i="26"/>
  <c r="AD250" i="26"/>
  <c r="AC240" i="26"/>
  <c r="AD240" i="26"/>
  <c r="A240" i="26"/>
  <c r="AD205" i="26"/>
  <c r="AC205" i="26"/>
  <c r="A205" i="26"/>
  <c r="AC183" i="26"/>
  <c r="AD183" i="26"/>
  <c r="A183" i="26"/>
  <c r="A172" i="26"/>
  <c r="AD172" i="26"/>
  <c r="AC167" i="26"/>
  <c r="AD167" i="26"/>
  <c r="A167" i="26"/>
  <c r="AD113" i="26"/>
  <c r="AC113" i="26"/>
  <c r="AD97" i="26"/>
  <c r="AC97" i="26"/>
  <c r="AD81" i="26"/>
  <c r="AC81" i="26"/>
  <c r="AD65" i="26"/>
  <c r="AC65" i="26"/>
  <c r="AC19" i="26"/>
  <c r="AD19" i="26"/>
  <c r="A19" i="26"/>
  <c r="AC211" i="26"/>
  <c r="AD211" i="26"/>
  <c r="A211" i="26"/>
  <c r="AD185" i="26"/>
  <c r="AC185" i="26"/>
  <c r="A185" i="26"/>
  <c r="AC9" i="26"/>
  <c r="A7" i="26"/>
  <c r="AC6" i="26"/>
  <c r="AC4" i="26"/>
  <c r="AC17" i="26"/>
  <c r="AD16" i="26"/>
  <c r="AD12" i="26"/>
  <c r="AD8" i="26"/>
  <c r="AD4" i="26"/>
  <c r="AD300" i="26"/>
  <c r="AC295" i="26"/>
  <c r="AD292" i="26"/>
  <c r="AC287" i="26"/>
  <c r="AD284" i="26"/>
  <c r="AC279" i="26"/>
  <c r="AC269" i="26"/>
  <c r="AD269" i="26"/>
  <c r="A269" i="26"/>
  <c r="AD267" i="26"/>
  <c r="AC267" i="26"/>
  <c r="AD259" i="26"/>
  <c r="AC259" i="26"/>
  <c r="AD217" i="26"/>
  <c r="AC217" i="26"/>
  <c r="A217" i="26"/>
  <c r="A214" i="26"/>
  <c r="AC214" i="26"/>
  <c r="AD214" i="26"/>
  <c r="A208" i="26"/>
  <c r="AD208" i="26"/>
  <c r="AC203" i="26"/>
  <c r="AD203" i="26"/>
  <c r="A203" i="26"/>
  <c r="AD177" i="26"/>
  <c r="AC177" i="26"/>
  <c r="A177" i="26"/>
  <c r="AC146" i="26"/>
  <c r="AD146" i="26"/>
  <c r="A146" i="26"/>
  <c r="AC126" i="26"/>
  <c r="AD126" i="26"/>
  <c r="A126" i="26"/>
  <c r="AC110" i="26"/>
  <c r="AD110" i="26"/>
  <c r="A110" i="26"/>
  <c r="AC94" i="26"/>
  <c r="AD94" i="26"/>
  <c r="A94" i="26"/>
  <c r="AC78" i="26"/>
  <c r="AD78" i="26"/>
  <c r="A78" i="26"/>
  <c r="AC51" i="26"/>
  <c r="AD51" i="26"/>
  <c r="A51" i="26"/>
  <c r="AD49" i="26"/>
  <c r="AC49" i="26"/>
  <c r="AC35" i="26"/>
  <c r="AD35" i="26"/>
  <c r="A35" i="26"/>
  <c r="AD169" i="26"/>
  <c r="AC169" i="26"/>
  <c r="A169" i="26"/>
  <c r="AC86" i="26"/>
  <c r="AD86" i="26"/>
  <c r="A86" i="26"/>
  <c r="AC70" i="26"/>
  <c r="AD70" i="26"/>
  <c r="A70" i="26"/>
  <c r="AD57" i="26"/>
  <c r="AC57" i="26"/>
  <c r="AC43" i="26"/>
  <c r="AD43" i="26"/>
  <c r="A43" i="26"/>
  <c r="AC15" i="26"/>
  <c r="AC10" i="26"/>
  <c r="AC300" i="26"/>
  <c r="AC292" i="26"/>
  <c r="AC284" i="26"/>
  <c r="A246" i="26"/>
  <c r="AC246" i="26"/>
  <c r="AD246" i="26"/>
  <c r="AC232" i="26"/>
  <c r="AD232" i="26"/>
  <c r="A232" i="26"/>
  <c r="AD197" i="26"/>
  <c r="AC197" i="26"/>
  <c r="A197" i="26"/>
  <c r="A180" i="26"/>
  <c r="AD180" i="26"/>
  <c r="AC175" i="26"/>
  <c r="AD175" i="26"/>
  <c r="A175" i="26"/>
  <c r="A164" i="26"/>
  <c r="AD164" i="26"/>
  <c r="AD121" i="26"/>
  <c r="AC121" i="26"/>
  <c r="AD105" i="26"/>
  <c r="AC105" i="26"/>
  <c r="AD89" i="26"/>
  <c r="AC89" i="26"/>
  <c r="AD73" i="26"/>
  <c r="AC73" i="26"/>
  <c r="AC59" i="26"/>
  <c r="AD59" i="26"/>
  <c r="A59" i="26"/>
  <c r="AC33" i="26"/>
  <c r="AD33" i="26"/>
  <c r="A33" i="26"/>
  <c r="A26" i="26"/>
  <c r="AD26" i="26"/>
  <c r="AC271" i="26"/>
  <c r="AD268" i="26"/>
  <c r="AC265" i="26"/>
  <c r="AC263" i="26"/>
  <c r="AD260" i="26"/>
  <c r="AC257" i="26"/>
  <c r="AC255" i="26"/>
  <c r="AC244" i="26"/>
  <c r="AC243" i="26"/>
  <c r="AC236" i="26"/>
  <c r="AD235" i="26"/>
  <c r="AC233" i="26"/>
  <c r="AD231" i="26"/>
  <c r="AC230" i="26"/>
  <c r="AD216" i="26"/>
  <c r="AD159" i="26"/>
  <c r="AC147" i="26"/>
  <c r="AD145" i="26"/>
  <c r="AC131" i="26"/>
  <c r="AD129" i="26"/>
  <c r="AC119" i="26"/>
  <c r="AC111" i="26"/>
  <c r="AC103" i="26"/>
  <c r="AC95" i="26"/>
  <c r="AC87" i="26"/>
  <c r="AC79" i="26"/>
  <c r="AC71" i="26"/>
  <c r="AD50" i="26"/>
  <c r="AD42" i="26"/>
  <c r="AC268" i="26"/>
  <c r="AC227" i="26"/>
  <c r="AD224" i="26"/>
  <c r="AC222" i="26"/>
  <c r="AD218" i="26"/>
  <c r="AC195" i="26"/>
  <c r="A193" i="26"/>
  <c r="AD192" i="26"/>
  <c r="AC189" i="26"/>
  <c r="AC161" i="26"/>
  <c r="A157" i="26"/>
  <c r="AD156" i="26"/>
  <c r="AC153" i="26"/>
  <c r="AC148" i="26"/>
  <c r="A147" i="26"/>
  <c r="AC145" i="26"/>
  <c r="AD141" i="26"/>
  <c r="AC139" i="26"/>
  <c r="AC137" i="26"/>
  <c r="AC132" i="26"/>
  <c r="A131" i="26"/>
  <c r="AC129" i="26"/>
  <c r="AD123" i="26"/>
  <c r="A119" i="26"/>
  <c r="AD115" i="26"/>
  <c r="A111" i="26"/>
  <c r="AD107" i="26"/>
  <c r="A103" i="26"/>
  <c r="AD99" i="26"/>
  <c r="A95" i="26"/>
  <c r="AD91" i="26"/>
  <c r="A87" i="26"/>
  <c r="AD83" i="26"/>
  <c r="A79" i="26"/>
  <c r="AD75" i="26"/>
  <c r="A71" i="26"/>
  <c r="AD67" i="26"/>
  <c r="AC58" i="26"/>
  <c r="AC50" i="26"/>
  <c r="AC42" i="26"/>
  <c r="A21" i="26"/>
  <c r="AC252" i="26"/>
  <c r="AC248" i="26"/>
  <c r="AC238" i="26"/>
  <c r="AC64" i="26"/>
  <c r="AD64" i="26"/>
  <c r="A64" i="26"/>
  <c r="AC56" i="26"/>
  <c r="AD56" i="26"/>
  <c r="A56" i="26"/>
  <c r="A298" i="26"/>
  <c r="A294" i="26"/>
  <c r="A290" i="26"/>
  <c r="A286" i="26"/>
  <c r="A282" i="26"/>
  <c r="A278" i="26"/>
  <c r="A274" i="26"/>
  <c r="A270" i="26"/>
  <c r="A266" i="26"/>
  <c r="A262" i="26"/>
  <c r="A258" i="26"/>
  <c r="A254" i="26"/>
  <c r="A252" i="26"/>
  <c r="A245" i="26"/>
  <c r="A236" i="26"/>
  <c r="AC234" i="26"/>
  <c r="A229" i="26"/>
  <c r="AD228" i="26"/>
  <c r="AC221" i="26"/>
  <c r="A220" i="26"/>
  <c r="AC218" i="26"/>
  <c r="AC206" i="26"/>
  <c r="AD206" i="26"/>
  <c r="A206" i="26"/>
  <c r="AC182" i="26"/>
  <c r="AD182" i="26"/>
  <c r="A182" i="26"/>
  <c r="AC104" i="26"/>
  <c r="AD104" i="26"/>
  <c r="A104" i="26"/>
  <c r="AC96" i="26"/>
  <c r="AD96" i="26"/>
  <c r="A96" i="26"/>
  <c r="AC80" i="26"/>
  <c r="AD80" i="26"/>
  <c r="A80" i="26"/>
  <c r="AC48" i="26"/>
  <c r="AD48" i="26"/>
  <c r="A48" i="26"/>
  <c r="AC28" i="26"/>
  <c r="AD28" i="26"/>
  <c r="A28" i="26"/>
  <c r="A299" i="26"/>
  <c r="AD298" i="26"/>
  <c r="A295" i="26"/>
  <c r="AD294" i="26"/>
  <c r="A291" i="26"/>
  <c r="AD290" i="26"/>
  <c r="A287" i="26"/>
  <c r="AD286" i="26"/>
  <c r="A283" i="26"/>
  <c r="AD282" i="26"/>
  <c r="A279" i="26"/>
  <c r="AD278" i="26"/>
  <c r="A275" i="26"/>
  <c r="AD274" i="26"/>
  <c r="A271" i="26"/>
  <c r="AD270" i="26"/>
  <c r="A267" i="26"/>
  <c r="AD266" i="26"/>
  <c r="A263" i="26"/>
  <c r="AD262" i="26"/>
  <c r="A259" i="26"/>
  <c r="AD258" i="26"/>
  <c r="A255" i="26"/>
  <c r="AD254" i="26"/>
  <c r="A248" i="26"/>
  <c r="AD242" i="26"/>
  <c r="A241" i="26"/>
  <c r="AD226" i="26"/>
  <c r="A212" i="26"/>
  <c r="AC212" i="26"/>
  <c r="AC210" i="26"/>
  <c r="A210" i="26"/>
  <c r="AC202" i="26"/>
  <c r="AD202" i="26"/>
  <c r="A202" i="26"/>
  <c r="AC194" i="26"/>
  <c r="AD194" i="26"/>
  <c r="A194" i="26"/>
  <c r="AC186" i="26"/>
  <c r="AD186" i="26"/>
  <c r="A186" i="26"/>
  <c r="AC178" i="26"/>
  <c r="AD178" i="26"/>
  <c r="A178" i="26"/>
  <c r="AC170" i="26"/>
  <c r="AD170" i="26"/>
  <c r="A170" i="26"/>
  <c r="AC162" i="26"/>
  <c r="AD162" i="26"/>
  <c r="A162" i="26"/>
  <c r="AC154" i="26"/>
  <c r="AD154" i="26"/>
  <c r="A154" i="26"/>
  <c r="A149" i="26"/>
  <c r="AC149" i="26"/>
  <c r="AD149" i="26"/>
  <c r="A133" i="26"/>
  <c r="AC133" i="26"/>
  <c r="AD133" i="26"/>
  <c r="AC198" i="26"/>
  <c r="AD198" i="26"/>
  <c r="A198" i="26"/>
  <c r="AC190" i="26"/>
  <c r="AD190" i="26"/>
  <c r="A190" i="26"/>
  <c r="AC174" i="26"/>
  <c r="AD174" i="26"/>
  <c r="A174" i="26"/>
  <c r="AC166" i="26"/>
  <c r="AD166" i="26"/>
  <c r="A166" i="26"/>
  <c r="AC158" i="26"/>
  <c r="AD158" i="26"/>
  <c r="A158" i="26"/>
  <c r="AC120" i="26"/>
  <c r="AD120" i="26"/>
  <c r="A120" i="26"/>
  <c r="AC112" i="26"/>
  <c r="AD112" i="26"/>
  <c r="A112" i="26"/>
  <c r="AC88" i="26"/>
  <c r="AD88" i="26"/>
  <c r="A88" i="26"/>
  <c r="AC72" i="26"/>
  <c r="AD72" i="26"/>
  <c r="A72" i="26"/>
  <c r="AC40" i="26"/>
  <c r="AD40" i="26"/>
  <c r="A40" i="26"/>
  <c r="A253" i="26"/>
  <c r="AD252" i="26"/>
  <c r="AC245" i="26"/>
  <c r="A244" i="26"/>
  <c r="AC242" i="26"/>
  <c r="AD238" i="26"/>
  <c r="A237" i="26"/>
  <c r="AD236" i="26"/>
  <c r="AC229" i="26"/>
  <c r="A228" i="26"/>
  <c r="AC226" i="26"/>
  <c r="AD222" i="26"/>
  <c r="A221" i="26"/>
  <c r="AD220" i="26"/>
  <c r="AD152" i="26"/>
  <c r="AC152" i="26"/>
  <c r="A152" i="26"/>
  <c r="AC143" i="26"/>
  <c r="AD143" i="26"/>
  <c r="A143" i="26"/>
  <c r="AD136" i="26"/>
  <c r="AC136" i="26"/>
  <c r="A136" i="26"/>
  <c r="AC208" i="26"/>
  <c r="AC204" i="26"/>
  <c r="AC200" i="26"/>
  <c r="AC196" i="26"/>
  <c r="AC192" i="26"/>
  <c r="AC188" i="26"/>
  <c r="AC184" i="26"/>
  <c r="AC180" i="26"/>
  <c r="AC176" i="26"/>
  <c r="AC172" i="26"/>
  <c r="AC168" i="26"/>
  <c r="AC164" i="26"/>
  <c r="AC160" i="26"/>
  <c r="AC156" i="26"/>
  <c r="AD153" i="26"/>
  <c r="AD151" i="26"/>
  <c r="AC144" i="26"/>
  <c r="AC141" i="26"/>
  <c r="AD137" i="26"/>
  <c r="AD135" i="26"/>
  <c r="AC128" i="26"/>
  <c r="AC32" i="26"/>
  <c r="AD32" i="26"/>
  <c r="A32" i="26"/>
  <c r="AC124" i="26"/>
  <c r="AD124" i="26"/>
  <c r="A124" i="26"/>
  <c r="AC116" i="26"/>
  <c r="AD116" i="26"/>
  <c r="A116" i="26"/>
  <c r="AC108" i="26"/>
  <c r="AD108" i="26"/>
  <c r="A108" i="26"/>
  <c r="AC100" i="26"/>
  <c r="AD100" i="26"/>
  <c r="A100" i="26"/>
  <c r="AC92" i="26"/>
  <c r="AD92" i="26"/>
  <c r="A92" i="26"/>
  <c r="AC84" i="26"/>
  <c r="AD84" i="26"/>
  <c r="A84" i="26"/>
  <c r="AC76" i="26"/>
  <c r="AD76" i="26"/>
  <c r="A76" i="26"/>
  <c r="AC68" i="26"/>
  <c r="AD68" i="26"/>
  <c r="A68" i="26"/>
  <c r="AC60" i="26"/>
  <c r="AD60" i="26"/>
  <c r="A60" i="26"/>
  <c r="AC52" i="26"/>
  <c r="AD52" i="26"/>
  <c r="A52" i="26"/>
  <c r="AC44" i="26"/>
  <c r="AD44" i="26"/>
  <c r="A44" i="26"/>
  <c r="AC36" i="26"/>
  <c r="AD36" i="26"/>
  <c r="A36" i="26"/>
  <c r="AC20" i="26"/>
  <c r="AD20" i="26"/>
  <c r="A20" i="26"/>
  <c r="A151" i="26"/>
  <c r="A144" i="26"/>
  <c r="A135" i="26"/>
  <c r="A128" i="26"/>
  <c r="AC24" i="26"/>
  <c r="AD24" i="26"/>
  <c r="A24" i="26"/>
  <c r="AC34" i="26"/>
  <c r="AC30" i="26"/>
  <c r="AC26" i="26"/>
  <c r="A125" i="26"/>
  <c r="A121" i="26"/>
  <c r="A117" i="26"/>
  <c r="A113" i="26"/>
  <c r="A109" i="26"/>
  <c r="A105" i="26"/>
  <c r="A101" i="26"/>
  <c r="A97" i="26"/>
  <c r="A93" i="26"/>
  <c r="A89" i="26"/>
  <c r="A85" i="26"/>
  <c r="A81" i="26"/>
  <c r="A77" i="26"/>
  <c r="A73" i="26"/>
  <c r="A69" i="26"/>
  <c r="A65" i="26"/>
  <c r="A61" i="26"/>
  <c r="A57" i="26"/>
  <c r="A53" i="26"/>
  <c r="A49" i="26"/>
  <c r="A45" i="26"/>
  <c r="A41" i="26"/>
  <c r="A37" i="26"/>
  <c r="AC16" i="26"/>
  <c r="A14" i="26"/>
  <c r="AC12" i="26"/>
  <c r="A10" i="26"/>
  <c r="AC8" i="26"/>
  <c r="A6" i="26"/>
  <c r="Z41" i="24" l="1"/>
  <c r="Z40" i="24"/>
  <c r="Z39" i="24"/>
  <c r="Z38" i="24"/>
  <c r="Z37" i="24"/>
  <c r="Z36" i="24"/>
  <c r="Z35" i="24"/>
  <c r="Z34" i="24"/>
  <c r="Z33" i="24"/>
  <c r="Z32" i="24"/>
  <c r="Z31" i="24"/>
  <c r="Z30" i="24"/>
  <c r="Z29" i="24"/>
  <c r="Z28" i="24"/>
  <c r="Z27" i="24"/>
  <c r="Z26" i="24"/>
  <c r="Z25" i="24"/>
  <c r="Z24" i="24"/>
  <c r="Z23" i="24"/>
  <c r="Z22" i="24"/>
  <c r="Z21" i="24"/>
  <c r="Z20" i="24"/>
  <c r="Z19" i="24"/>
  <c r="Z18" i="24"/>
  <c r="Z17" i="24"/>
  <c r="Z16" i="24"/>
  <c r="Z15" i="24"/>
  <c r="Z14" i="24"/>
  <c r="Z13" i="24"/>
  <c r="AB3" i="26" l="1"/>
  <c r="AQ13" i="24"/>
  <c r="AK4" i="26" s="1"/>
  <c r="AE3" i="26"/>
  <c r="F3" i="26" l="1"/>
  <c r="AK3" i="26" l="1"/>
  <c r="AJ3" i="26"/>
  <c r="AI3" i="26"/>
  <c r="AH3" i="26"/>
  <c r="AG3" i="26"/>
  <c r="AF3" i="26"/>
  <c r="X3" i="26" l="1"/>
  <c r="V3" i="26"/>
  <c r="T3" i="26"/>
  <c r="R3" i="26"/>
  <c r="P3" i="26"/>
  <c r="N3" i="26"/>
  <c r="L3" i="26" l="1"/>
  <c r="J3" i="26"/>
  <c r="H3" i="26"/>
  <c r="D3" i="26"/>
  <c r="AC3" i="26" s="1"/>
  <c r="AI13" i="24" l="1"/>
  <c r="AI14" i="24"/>
  <c r="AI15" i="24"/>
  <c r="AI16" i="24"/>
  <c r="AI17" i="24"/>
  <c r="AI18" i="24"/>
  <c r="AI19" i="24"/>
  <c r="AI20" i="24"/>
  <c r="AI21" i="24"/>
  <c r="AI22" i="24"/>
  <c r="AI23" i="24"/>
  <c r="AI24" i="24"/>
  <c r="AI25" i="24"/>
  <c r="AI26" i="24"/>
  <c r="AI27" i="24"/>
  <c r="AI28" i="24"/>
  <c r="AI29" i="24"/>
  <c r="AI30" i="24"/>
  <c r="AI31" i="24"/>
  <c r="AI32" i="24"/>
  <c r="AI33" i="24"/>
  <c r="AI34" i="24"/>
  <c r="AI35" i="24"/>
  <c r="AI36" i="24"/>
  <c r="AI37" i="24"/>
  <c r="AI38" i="24"/>
  <c r="AI39" i="24"/>
  <c r="AI40" i="24"/>
  <c r="AI41" i="24"/>
  <c r="AI12" i="24"/>
  <c r="AH13" i="24"/>
  <c r="AH14" i="24"/>
  <c r="AH15" i="24"/>
  <c r="AH16" i="24"/>
  <c r="AH17" i="24"/>
  <c r="AH18" i="24"/>
  <c r="AH19" i="24"/>
  <c r="AH20" i="24"/>
  <c r="AH21" i="24"/>
  <c r="AH22" i="24"/>
  <c r="AH23" i="24"/>
  <c r="AH24" i="24"/>
  <c r="AH25" i="24"/>
  <c r="AH26" i="24"/>
  <c r="AH27" i="24"/>
  <c r="AH28" i="24"/>
  <c r="AH29" i="24"/>
  <c r="AH30" i="24"/>
  <c r="AH31" i="24"/>
  <c r="AH32" i="24"/>
  <c r="AH33" i="24"/>
  <c r="AH34" i="24"/>
  <c r="AH35" i="24"/>
  <c r="AH36" i="24"/>
  <c r="AH37" i="24"/>
  <c r="AH38" i="24"/>
  <c r="AH39" i="24"/>
  <c r="AH40" i="24"/>
  <c r="AH41" i="24"/>
  <c r="AH12" i="24"/>
  <c r="AG13" i="24"/>
  <c r="AG14" i="24"/>
  <c r="AG15" i="24"/>
  <c r="AG16" i="24"/>
  <c r="AG17" i="24"/>
  <c r="AG18" i="24"/>
  <c r="AG19" i="24"/>
  <c r="AG20" i="24"/>
  <c r="AG21" i="24"/>
  <c r="AG22" i="24"/>
  <c r="AG23" i="24"/>
  <c r="AG24" i="24"/>
  <c r="AG25" i="24"/>
  <c r="AG26" i="24"/>
  <c r="AG27" i="24"/>
  <c r="AG28" i="24"/>
  <c r="AG29" i="24"/>
  <c r="AG30" i="24"/>
  <c r="AG31" i="24"/>
  <c r="AG32" i="24"/>
  <c r="AG33" i="24"/>
  <c r="AG34" i="24"/>
  <c r="AG35" i="24"/>
  <c r="AG36" i="24"/>
  <c r="AG37" i="24"/>
  <c r="AG38" i="24"/>
  <c r="AG39" i="24"/>
  <c r="AG40" i="24"/>
  <c r="AG41" i="24"/>
  <c r="AG12" i="24"/>
  <c r="AF13" i="24"/>
  <c r="AF14" i="24"/>
  <c r="AF15" i="24"/>
  <c r="AF16" i="24"/>
  <c r="AF17" i="24"/>
  <c r="AF18" i="24"/>
  <c r="AF19" i="24"/>
  <c r="AF20" i="24"/>
  <c r="AF21" i="24"/>
  <c r="AF22" i="24"/>
  <c r="AF23" i="24"/>
  <c r="AF24" i="24"/>
  <c r="AF25" i="24"/>
  <c r="AF26" i="24"/>
  <c r="AF27" i="24"/>
  <c r="AF28" i="24"/>
  <c r="AF29" i="24"/>
  <c r="AF30" i="24"/>
  <c r="AF31" i="24"/>
  <c r="AF32" i="24"/>
  <c r="AF33" i="24"/>
  <c r="AF34" i="24"/>
  <c r="AF35" i="24"/>
  <c r="AF36" i="24"/>
  <c r="AF37" i="24"/>
  <c r="AF38" i="24"/>
  <c r="AF39" i="24"/>
  <c r="AF40" i="24"/>
  <c r="AF41" i="24"/>
  <c r="AF12" i="24"/>
  <c r="AD13" i="24"/>
  <c r="AD14" i="24"/>
  <c r="AD15" i="24"/>
  <c r="AD16" i="24"/>
  <c r="AD17" i="24"/>
  <c r="AD18" i="24"/>
  <c r="AD19" i="24"/>
  <c r="AD20" i="24"/>
  <c r="AD21" i="24"/>
  <c r="AD22" i="24"/>
  <c r="AD23" i="24"/>
  <c r="AD24" i="24"/>
  <c r="AD25" i="24"/>
  <c r="AD26" i="24"/>
  <c r="AD27" i="24"/>
  <c r="AD28" i="24"/>
  <c r="AD29" i="24"/>
  <c r="AD30" i="24"/>
  <c r="AD31" i="24"/>
  <c r="AD32" i="24"/>
  <c r="AD33" i="24"/>
  <c r="AD34" i="24"/>
  <c r="AD35" i="24"/>
  <c r="AD36" i="24"/>
  <c r="AD37" i="24"/>
  <c r="AD38" i="24"/>
  <c r="AD39" i="24"/>
  <c r="AD40" i="24"/>
  <c r="AD41" i="24"/>
  <c r="AD12" i="24"/>
  <c r="AC13" i="24"/>
  <c r="AC14" i="24"/>
  <c r="AC15" i="24"/>
  <c r="AC16" i="24"/>
  <c r="AC17" i="24"/>
  <c r="AC18" i="24"/>
  <c r="AC19" i="24"/>
  <c r="AC20" i="24"/>
  <c r="AC21" i="24"/>
  <c r="AC22" i="24"/>
  <c r="AC23" i="24"/>
  <c r="AC24" i="24"/>
  <c r="AC25" i="24"/>
  <c r="AC26" i="24"/>
  <c r="AC27" i="24"/>
  <c r="AC28" i="24"/>
  <c r="AC29" i="24"/>
  <c r="AC30" i="24"/>
  <c r="AC31" i="24"/>
  <c r="AC32" i="24"/>
  <c r="AC33" i="24"/>
  <c r="AC34" i="24"/>
  <c r="AC35" i="24"/>
  <c r="AC36" i="24"/>
  <c r="AC37" i="24"/>
  <c r="AC38" i="24"/>
  <c r="AC39" i="24"/>
  <c r="AC40" i="24"/>
  <c r="AC41" i="24"/>
  <c r="AC12" i="24"/>
  <c r="AB13" i="24"/>
  <c r="AB14" i="24"/>
  <c r="AB15" i="24"/>
  <c r="AB16" i="24"/>
  <c r="AB17" i="24"/>
  <c r="AB18" i="24"/>
  <c r="AB19" i="24"/>
  <c r="AB20" i="24"/>
  <c r="AB21" i="24"/>
  <c r="AB22" i="24"/>
  <c r="AB23" i="24"/>
  <c r="AB24" i="24"/>
  <c r="AB25" i="24"/>
  <c r="AB26" i="24"/>
  <c r="AB27" i="24"/>
  <c r="AB28" i="24"/>
  <c r="AB29" i="24"/>
  <c r="AB30" i="24"/>
  <c r="AB31" i="24"/>
  <c r="AB32" i="24"/>
  <c r="AB33" i="24"/>
  <c r="AB34" i="24"/>
  <c r="AB35" i="24"/>
  <c r="AB36" i="24"/>
  <c r="AB37" i="24"/>
  <c r="AB38" i="24"/>
  <c r="AB39" i="24"/>
  <c r="AB40" i="24"/>
  <c r="AB41" i="24"/>
  <c r="AB12" i="24"/>
  <c r="AA13" i="24"/>
  <c r="AA14" i="24"/>
  <c r="AA15" i="24"/>
  <c r="AA16" i="24"/>
  <c r="AA17" i="24"/>
  <c r="AA18" i="24"/>
  <c r="AA19" i="24"/>
  <c r="AA20" i="24"/>
  <c r="AA21" i="24"/>
  <c r="AA22" i="24"/>
  <c r="AA23" i="24"/>
  <c r="AA24" i="24"/>
  <c r="AA25" i="24"/>
  <c r="AA26" i="24"/>
  <c r="AA27" i="24"/>
  <c r="AA28" i="24"/>
  <c r="AA29" i="24"/>
  <c r="AA30" i="24"/>
  <c r="AA31" i="24"/>
  <c r="AA32" i="24"/>
  <c r="AA33" i="24"/>
  <c r="AA34" i="24"/>
  <c r="AA35" i="24"/>
  <c r="AA36" i="24"/>
  <c r="AA37" i="24"/>
  <c r="AA38" i="24"/>
  <c r="AA39" i="24"/>
  <c r="AA40" i="24"/>
  <c r="AA41" i="24"/>
  <c r="AA12" i="24"/>
  <c r="AS12" i="25" l="1"/>
  <c r="AS11" i="25"/>
  <c r="AS10" i="25"/>
  <c r="AS9" i="25"/>
  <c r="AS8" i="25"/>
  <c r="AS7" i="25"/>
  <c r="AS6" i="25"/>
  <c r="AS5" i="25"/>
  <c r="AS4" i="25"/>
  <c r="AS3" i="25"/>
  <c r="T3" i="25"/>
  <c r="T13" i="25"/>
  <c r="T12" i="25"/>
  <c r="T11" i="25"/>
  <c r="T10" i="25"/>
  <c r="T9" i="25"/>
  <c r="T8" i="25"/>
  <c r="T7" i="25"/>
  <c r="T6" i="25"/>
  <c r="T5" i="25"/>
  <c r="T4" i="25"/>
</calcChain>
</file>

<file path=xl/comments1.xml><?xml version="1.0" encoding="utf-8"?>
<comments xmlns="http://schemas.openxmlformats.org/spreadsheetml/2006/main">
  <authors>
    <author>Windows ユーザー</author>
  </authors>
  <commentList>
    <comment ref="A10" authorId="0" shapeId="0">
      <text>
        <r>
          <rPr>
            <sz val="9"/>
            <color indexed="81"/>
            <rFont val="ＭＳ Ｐゴシック"/>
            <family val="3"/>
            <charset val="128"/>
          </rPr>
          <t>日本人学生一人につき、1番ずつ番号をつけてください。
※同一人物が複数回留学した場合には、それぞれの国の留学期間に基づき複数行記入していただき、</t>
        </r>
        <r>
          <rPr>
            <u/>
            <sz val="9"/>
            <color indexed="81"/>
            <rFont val="ＭＳ Ｐゴシック"/>
            <family val="3"/>
            <charset val="128"/>
          </rPr>
          <t>番号（連番）も変えて記入してください</t>
        </r>
        <r>
          <rPr>
            <sz val="9"/>
            <color indexed="81"/>
            <rFont val="ＭＳ Ｐゴシック"/>
            <family val="3"/>
            <charset val="128"/>
          </rPr>
          <t>。</t>
        </r>
      </text>
    </comment>
    <comment ref="C10" authorId="0" shapeId="0">
      <text>
        <r>
          <rPr>
            <sz val="9"/>
            <color indexed="81"/>
            <rFont val="ＭＳ Ｐゴシック"/>
            <family val="3"/>
            <charset val="128"/>
          </rPr>
          <t xml:space="preserve">701 ｱｲｽﾗﾝﾄﾞ
706 ｱｲﾙﾗﾝﾄﾞ
753 ｱｾﾞﾙﾊﾞｲｼﾞｬﾝ
211 ｱﾌｶﾞﾆｽﾀﾝ
502 ｱﾒﾘｶ合衆国
214 ｱﾗﾌﾞ首長国連邦
305 ｱﾙｼﾞｪﾘｱ
611 ｱﾙｾﾞﾝﾁﾝ
727 ｱﾙﾊﾞﾆｱ
771 ｱﾙﾒﾆｱ
361 ｱﾝｺﾞﾗ
623 ｱﾝﾃｨｸﾞｱ・ﾊﾞｰﾌﾞｰﾀﾞ
741 ｱﾝﾄﾞﾗ公国
213 ｲｴﾒﾝ
206 ｲｽﾗｴﾙ
715 ｲﾀﾘｱ
208 ｲﾗｸ
201 ｲﾗﾝ
102 ｲﾝﾄﾞ
110 ｲﾝﾄﾞﾈｼｱ
322 ｳｶﾞﾝﾀﾞ
733 ｳｸﾗｲﾅ
734 ｳｽﾞﾍﾞｷｽﾀﾝ
610 ｳﾙｸﾞｱｲ
707 英国
615 ｴｸｱﾄﾞﾙ
301 ｴｼﾞﾌﾟﾄ
729 ｴｽﾄﾆｱ
320 ｴﾁｵﾋﾟｱ
351 ｴﾘﾄﾘｱ
603 ｴﾙｻﾙﾊﾞﾄﾞﾙ
401 ｵｰｽﾄﾗﾘｱ
718 ｵｰｽﾄﾘｱ
216 ｵﾏｰﾝ
710 ｵﾗﾝﾀﾞ
311 ｶﾞｰﾅ
362 ｶｰﾎﾞｳﾞｪﾙﾃﾞ
631 ｶﾞｲｱﾅ
735 ｶｻﾞﾌｽﾀﾝ
251 ｶﾀｰﾙ
501 ｶﾅﾀﾞ
313 ｶﾞﾎﾞﾝ
315 ｶﾒﾙｰﾝ
113 韓国
378 ｶﾞﾝﾋﾞｱ
117 ｶﾝﾎﾞｼﾞｱ
321 ｷﾞﾆｱ
330 ｷﾞﾆｱﾋﾞｻｳ
773 ｷﾌﾟﾛｽ
606 ｷｭｰﾊﾞ
717 ｷﾞﾘｼｬ
410 ｷﾘﾊﾞｽ
752 ｷﾙｷﾞｽ
602 ｸﾞｱﾃﾏﾗ
209 ｸｳｪｰﾄ
415 ｸｯｸ諸島
626 ｸﾞﾚﾅﾀﾞ
737 ｸﾛｱﾁｱ
307 ｹﾆｱ
317 ｺｰﾄｼﾞﾎﾞﾜｰﾙ
605 ｺｽﾀﾘｶ
765 ｺｿﾎﾞ共和国
352 ｺﾓﾛ
616 ｺﾛﾝﾋﾞｱ
314 ｺﾝｺﾞ共和国
309 ｺﾝｺﾞ民主共和国
210 ｻｳｼﾞｱﾗﾋﾞｱ
408 ｻﾓｱ独立国
363 ｻﾝﾄﾒ・ﾌﾟﾘﾝｼﾍﾟ
316 ｻﾞﾝﾋﾞｱ
761 ｻﾝﾏﾘﾉ
375 ｼｴﾗﾚｵﾈ
377 ｼﾞﾌﾞﾁ
620 ｼﾞｬﾏｲｶ
754 ｼﾞｮｰｼﾞｱ
204 ｼﾘｱ
109 ｼﾝｶﾞﾎﾟｰﾙ
323 ｼﾞﾝﾊﾞﾌﾞｴ
719 ｽｲｽ
703 ｽｳｪｰﾃﾞﾝ
302 ｽｰﾀﾞﾝ
713 ｽﾍﾟｲﾝ
630 ｽﾘﾅﾑ
105 ｽﾘﾗﾝｶ
732 ｽﾛﾊﾞｷｱ
738 ｽﾛﾍﾞﾆｱ
331 ｽﾜｼﾞﾗﾝﾄﾞ
371 ｾｰｼｪﾙ
364 赤道ｷﾞﾆｱ
319 ｾﾈｶﾞﾙ
724 ｾﾙﾋﾞｱ
627 ｾﾝﾄｸﾘｽﾄﾌｧｰ・ﾈｰｳﾞｨｽ
629 ｾﾝﾄﾋﾞﾝｾﾝﾄ及びｸﾞﾚﾅﾃﾞｨｰﾝ諸島
628 ｾﾝﾄﾙｼｱ
372 ｿﾏﾘｱ
412 ｿﾛﾓﾝ諸島
107 ﾀｲ
122 台湾
755 ﾀｼﾞｷｽﾀﾝ
308 ﾀﾝｻﾞﾆｱ
722 ﾁｪｺ
379 ﾁｬﾄﾞ
327 中央ｱﾌﾘｶ
116 中国(ﾏｶｵを含む)
304 ﾁｭﾆｼﾞｱ
612 ﾁﾘ
413 ﾂﾊﾞﾙ
705 ﾃﾞﾝﾏｰｸ
711 ﾄﾞｲﾂ
326 ﾄｰｺﾞ
417 ﾄｹﾗｳ
607 ﾄﾞﾐﾆｶ共和国
625 ﾄﾞﾐﾆｶ国
621 ﾄﾘﾆﾀﾞｰﾄﾞ・ﾄﾊﾞｺﾞ
756 ﾄﾙｸﾒﾆｽﾀﾝ
202 ﾄﾙｺ
409 ﾄﾝｶﾞ
310 ﾅｲｼﾞｪﾘｱ
411 ﾅｳﾙ
353 ﾅﾐﾋﾞｱ
416 ﾆｳｴ
604 ﾆｶﾗｸﾞｱ
356 ﾆｼﾞｪｰﾙ
418 ﾆｭｰｶﾚﾄﾞﾆｱ
402 ﾆｭｰｼﾞｰﾗﾝﾄﾞ
103 ﾈﾊﾟｰﾙ
704 ﾉﾙｳｪｰ
215 ﾊﾞｰﾚｰﾝ
633 ﾊｲﾁ
101 ﾊﾟｷｽﾀﾝ
751 ﾊﾞﾁｶﾝ
619 ﾊﾟﾅﾏ
414 ﾊﾞﾇｱﾂ
622 ﾊﾞﾊﾏ
403 ﾊﾟﾌﾟｱﾆｭｰｷﾞﾆｱ
405 ﾊﾟﾗｵ
609 ﾊﾟﾗｸﾞｱｲ
624 ﾊﾞﾙﾊﾞﾄﾞｽ
212 ﾊﾟﾚｽﾁﾅ
723 ﾊﾝｶﾞﾘｰ
104 ﾊﾞﾝｸﾞﾗﾃﾞｼｭ
172 東ﾃｨﾓｰﾙ
404 ﾌｨｼﾞｰ
111 ﾌｨﾘﾋﾟﾝ
702 ﾌｨﾝﾗﾝﾄﾞ
118 ﾌﾞｰﾀﾝ
608 ﾌﾞﾗｼﾞﾙ
712 ﾌﾗﾝｽ
726 ﾌﾞﾙｶﾞﾘｱ
365 ﾌﾞﾙｷﾅﾌｧｿ
120 ﾌﾞﾙﾈｲ
376 ﾌﾞﾙﾝｼﾞ
115 ﾍﾞﾄﾅﾑ
328 ﾍﾞﾅﾝ
617 ﾍﾞﾈｽﾞｴﾗ
736 ﾍﾞﾗﾙｰｼ
632 ﾍﾞﾘｰｽﾞ
614 ﾍﾟﾙｰ
708 ﾍﾞﾙｷﾞｰ
721 ﾎﾟｰﾗﾝﾄﾞ
740 ﾎﾞｽﾆｱ・ﾍﾙﾂｪｺﾞﾋﾞﾅ
354 ﾎﾞﾂﾜﾅ
613 ﾎﾞﾘﾋﾞｱ
714 ﾎﾟﾙﾄｶﾞﾙ
112 香港
618 ﾎﾝｼﾞｭﾗｽ
406 ﾏｰｼｬﾙ
739 ﾏｹﾄﾞﾆｱ
306 ﾏﾀﾞｶﾞｽｶﾙ
329 ﾏﾗｳｲ
355 ﾏﾘ
716 ﾏﾙﾀ
108 ﾏﾚｰｼｱ
407 ﾐｸﾛﾈｼｱ
324 南ｱﾌﾘｶ
380 南ｽｰﾀﾞﾝ
106 ﾐｬﾝﾏｰ
601 ﾒｷｼｺ
357 ﾓｰﾘｼｬｽ
325 ﾓｰﾘﾀﾆｱ
373 ﾓｻﾞﾝﾋﾞｰｸ
762 ﾓﾅｺ
171 ﾓﾙﾃﾞｨﾌﾞ
772 ﾓﾙﾄﾞﾊﾞ
318 ﾓﾛｯｺ
114 ﾓﾝｺﾞﾙ
763 ﾓﾝﾃﾈｸﾞﾛ
207 ﾖﾙﾀﾞﾝ
119 ﾗｵｽ
730 ﾗﾄﾋﾞｱ
731 ﾘﾄｱﾆｱ
303 ﾘﾋﾞｱ
764 ﾘﾋﾃﾝｼｭﾀｲﾝ
312 ﾘﾍﾞﾘｱ
725 ﾙｰﾏﾆｱ
709 ﾙｸｾﾝﾌﾞﾙｸ
374 ﾙﾜﾝﾀﾞ
358 ﾚｿﾄ
205 ﾚﾊﾞﾉﾝ
728 ﾛｼｱ
190 その他(ｱｼﾞｱ地域)
390 その他(ｱﾌﾘｶ地域)
790 その他(欧州地域)
490 その他(大洋州地域)
290 その他(中近東地域)
690 その他(中南米地域)
590 その他(北米地域)
801 無国籍(不明等)
</t>
        </r>
      </text>
    </comment>
    <comment ref="F10" authorId="0" shapeId="0">
      <text>
        <r>
          <rPr>
            <sz val="9"/>
            <color indexed="81"/>
            <rFont val="ＭＳ Ｐゴシック"/>
            <family val="3"/>
            <charset val="128"/>
          </rPr>
          <t>1　男
2　女</t>
        </r>
      </text>
    </comment>
    <comment ref="G10" authorId="0" shapeId="0">
      <text>
        <r>
          <rPr>
            <u/>
            <sz val="9"/>
            <color indexed="81"/>
            <rFont val="ＭＳ Ｐゴシック"/>
            <family val="3"/>
            <charset val="128"/>
          </rPr>
          <t>留学先での専攻分野が対象です。</t>
        </r>
        <r>
          <rPr>
            <sz val="9"/>
            <color indexed="81"/>
            <rFont val="ＭＳ Ｐゴシック"/>
            <family val="3"/>
            <charset val="128"/>
          </rPr>
          <t xml:space="preserve">
01　人文
02　社会
04　工業
06　農業
07　保健（看護）
08　保健（看護を除く。）
09　家政
10　教育
11　芸術
14　その他
15　不明
※語学研修のみを目的とする留学は、「01」を記入ください。
※一度の留学で専攻区分と学校種が異なる場合、当該留学生の主たる目的の専攻区分と学校種を記載してください。</t>
        </r>
      </text>
    </comment>
    <comment ref="I10" authorId="0" shapeId="0">
      <text>
        <r>
          <rPr>
            <sz val="9"/>
            <color indexed="81"/>
            <rFont val="ＭＳ Ｐゴシック"/>
            <family val="3"/>
            <charset val="128"/>
          </rPr>
          <t>留学先の学校種
1　大学院 博士レベル
2　大学院 修士レベル
3　大学学部・短期大学レベル
4　ランゲージセンター等の大学附置施設
5　専門学校レベル
6　民間等の語学学校
7　その他
8　不明
※留学先の学校種が不明な場合は、派遣した日本人学生の日本での在学段階を記入してください。</t>
        </r>
      </text>
    </comment>
    <comment ref="J10" authorId="0" shapeId="0">
      <text>
        <r>
          <rPr>
            <sz val="9"/>
            <color indexed="81"/>
            <rFont val="ＭＳ Ｐゴシック"/>
            <family val="3"/>
            <charset val="128"/>
          </rPr>
          <t>1　協定等制度に基づく留学
2　協定等制度なし
※協定校であっても、長期休暇中に自分で留学する等協定制度を利用していない場合には、「2」を記入してください。</t>
        </r>
      </text>
    </comment>
    <comment ref="K10" authorId="0" shapeId="0">
      <text>
        <r>
          <rPr>
            <sz val="9"/>
            <color indexed="81"/>
            <rFont val="ＭＳ Ｐゴシック"/>
            <family val="3"/>
            <charset val="128"/>
          </rPr>
          <t>同一の協定等い基づき留学した日本人学生には、同一の協定番号をつけてください。
協定1件につき一つの協定番号です。（留学1件につきではありません）。
※協定番号は「001」から3桁の番号をつけてください。
※学校間協定についても、留学実績があった協定等を1協定とみなし、同一の協定番号を対応させて記入してください。
※</t>
        </r>
        <r>
          <rPr>
            <u/>
            <sz val="9"/>
            <color indexed="81"/>
            <rFont val="ＭＳ Ｐゴシック"/>
            <family val="3"/>
            <charset val="128"/>
          </rPr>
          <t>「協定に基づかない」留学の場合、この項目には必ず「999」と記入してください。</t>
        </r>
      </text>
    </comment>
    <comment ref="N10" authorId="0" shapeId="0">
      <text>
        <r>
          <rPr>
            <sz val="9"/>
            <color indexed="81"/>
            <rFont val="ＭＳ Ｐゴシック"/>
            <family val="3"/>
            <charset val="128"/>
          </rPr>
          <t>1　休学あり
2　休学なし
3　不明</t>
        </r>
      </text>
    </comment>
    <comment ref="O10" authorId="0" shapeId="0">
      <text>
        <r>
          <rPr>
            <sz val="9"/>
            <color indexed="81"/>
            <rFont val="ＭＳ Ｐゴシック"/>
            <family val="3"/>
            <charset val="128"/>
          </rPr>
          <t>貴校において単位授与を伴うプログラムかどうか（単位認定の有無）について、ご記入ください。
1　単位授与を伴う
2　単位授与を伴わない
3　不明
※</t>
        </r>
        <r>
          <rPr>
            <u/>
            <sz val="9"/>
            <color indexed="81"/>
            <rFont val="ＭＳ Ｐゴシック"/>
            <family val="3"/>
            <charset val="128"/>
          </rPr>
          <t>留学先の大学等における単位授与の有無は対象としません。</t>
        </r>
        <r>
          <rPr>
            <sz val="9"/>
            <color indexed="81"/>
            <rFont val="ＭＳ Ｐゴシック"/>
            <family val="3"/>
            <charset val="128"/>
          </rPr>
          <t xml:space="preserve">
※</t>
        </r>
        <r>
          <rPr>
            <u/>
            <sz val="9"/>
            <color indexed="81"/>
            <rFont val="ＭＳ Ｐゴシック"/>
            <family val="3"/>
            <charset val="128"/>
          </rPr>
          <t>留学した日本人学生が実際に単位を取得したかどうかに関わらず、プログラムが単位授与を伴うものであるかどうかでご回答ください。</t>
        </r>
      </text>
    </comment>
    <comment ref="P10" authorId="0" shapeId="0">
      <text>
        <r>
          <rPr>
            <sz val="9"/>
            <color indexed="81"/>
            <rFont val="ＭＳ Ｐゴシック"/>
            <family val="3"/>
            <charset val="128"/>
          </rPr>
          <t>留学先の大学等が開設する正規科目の履修の有無について記入ください。
1　正規科目の履修あり
2　正規科目の履修なし
3　不明
※「正規科目の履修あり」については、①科目を留学先の大学等の正規プログラムの一環として組み入れている、②科目の受講により留学先大学等から成績証明書または修了書の証明書が発行される、等が判断基準となります。
※語学学校についても、留学先の語学学校から成績証明書または修了書等の証明書が発行されるか否かにより判断します。</t>
        </r>
      </text>
    </comment>
    <comment ref="Q10" authorId="0" shapeId="0">
      <text>
        <r>
          <rPr>
            <sz val="9"/>
            <color indexed="81"/>
            <rFont val="ＭＳ Ｐゴシック"/>
            <family val="3"/>
            <charset val="128"/>
          </rPr>
          <t>01 ２週間未満
02 ２週間以上１か月未満
03 １か月以上３か月未満
04 ３か月以上６か月未満
05 ６か月以上１年未満
06 １年以上１年６か月未満
07 １年６か月以上２年未満
08 ２年以上３年未満
09 ３年以上
99 不明
※</t>
        </r>
        <r>
          <rPr>
            <u/>
            <sz val="9"/>
            <color indexed="81"/>
            <rFont val="ＭＳ Ｐゴシック"/>
            <family val="3"/>
            <charset val="128"/>
          </rPr>
          <t>当該日本人学生が実際に期間を満了したか否かについては問いません。当該日本人学生が留学を開始した時点における留学予定期間を記入してください。</t>
        </r>
      </text>
    </comment>
    <comment ref="S10" authorId="0" shapeId="0">
      <text>
        <r>
          <rPr>
            <sz val="9"/>
            <color indexed="81"/>
            <rFont val="ＭＳ Ｐゴシック"/>
            <family val="3"/>
            <charset val="128"/>
          </rPr>
          <t>「【２】整合性（疑義）確認表」において「エラー？」が表示されているが、貴校の取り扱いに準じて妥当であると判断される場合は、そのままご提出いただいても構いません。
ただし、その場合は「調査票」の「特記事項（疑義確認）」に「【２】整合性（疑義）確認表」の①項番（[2-1]～[2-7]）及び②事情等をご記入ください。
「特記事項（疑義確認）」に項番及び事情を記載されることなく「エラー？」が表示されたままご提出いただきましても、ご提出後に疑義を照会させていただきますので、予めご了承ください。</t>
        </r>
      </text>
    </comment>
    <comment ref="AK10" authorId="0" shapeId="0">
      <text>
        <r>
          <rPr>
            <sz val="9"/>
            <color indexed="81"/>
            <rFont val="ＭＳ Ｐゴシック"/>
            <family val="3"/>
            <charset val="128"/>
          </rPr>
          <t>【協定コード】で「協定等制度に基づく留学」(1)でご回答いただいた学生の【国・地域コード】が「その他」になっています。「調査票」の「特記事項（疑義確認）」に具体的な国名をご記入ください。</t>
        </r>
      </text>
    </comment>
    <comment ref="AL10" authorId="0" shapeId="0">
      <text>
        <r>
          <rPr>
            <sz val="9"/>
            <color indexed="81"/>
            <rFont val="ＭＳ Ｐゴシック"/>
            <family val="3"/>
            <charset val="128"/>
          </rPr>
          <t>【協定コード】で「協定等制度に基づく留学」(1)でご回答いただいが学生の【留学先の専攻区分コード】が「不明」(15)になっています。
「語学研修のみ」であれば「01」、「専攻がはっきりしない」場合は「14」でご回答ください。</t>
        </r>
      </text>
    </comment>
    <comment ref="AM10" authorId="0" shapeId="0">
      <text>
        <r>
          <rPr>
            <sz val="9"/>
            <color indexed="81"/>
            <rFont val="ＭＳ Ｐゴシック"/>
            <family val="3"/>
            <charset val="128"/>
          </rPr>
          <t>【協定コード】で「協定等制度に基づく留学」(1)でご回答いただいが学生の【単位授与コード】が「不明」(3)になっています。
実際に日本人学生が単位を取得したかどうかではなく、プログラムが単位の授与を伴うかどうかで判断してください。</t>
        </r>
      </text>
    </comment>
    <comment ref="AN10" authorId="0" shapeId="0">
      <text>
        <r>
          <rPr>
            <sz val="9"/>
            <color indexed="81"/>
            <rFont val="ＭＳ Ｐゴシック"/>
            <family val="3"/>
            <charset val="128"/>
          </rPr>
          <t>【協定コード】で「協定等制度に基づく留学」(1)でご回答いただいが学生の【正規科目履修コード】が「不明」(3)になっています。
実際に日本人学生が正規科目を履修したかどうかではなく、プログラムが正規科目の履修を伴うかどうかで判断してください。</t>
        </r>
      </text>
    </comment>
    <comment ref="AO10" authorId="0" shapeId="0">
      <text>
        <r>
          <rPr>
            <sz val="9"/>
            <color indexed="81"/>
            <rFont val="ＭＳ Ｐゴシック"/>
            <family val="3"/>
            <charset val="128"/>
          </rPr>
          <t>【留学先の学校種コード】が「大学院 博士レベル」(1)または「大学院 修士レベル」(2)となっております。お間違いないか、再度ご確認頂けますでしょうか。</t>
        </r>
      </text>
    </comment>
    <comment ref="AP10" authorId="0" shapeId="0">
      <text>
        <r>
          <rPr>
            <sz val="9"/>
            <color indexed="81"/>
            <rFont val="ＭＳ Ｐゴシック"/>
            <family val="3"/>
            <charset val="128"/>
          </rPr>
          <t>【協定コード】で「協定等制度に基づく留学」(1)でご回答いただい学生の【協定番号】が「999」となっています。「999」のコードは「協定に基づかない」留学に使われるコードです。今一度ご確認の上、訂正ください。</t>
        </r>
      </text>
    </comment>
    <comment ref="AQ10" authorId="0" shapeId="0">
      <text>
        <r>
          <rPr>
            <sz val="9"/>
            <color indexed="81"/>
            <rFont val="ＭＳ Ｐゴシック"/>
            <family val="3"/>
            <charset val="128"/>
          </rPr>
          <t>【協定コード】で「協定等制度なし」(2)でご回答いただいが学生の【協定番号】が「999」以外となっています。「協定に基づかない」留学の【協定番号】は「999」です。今一度ご確認の上、訂正ください。</t>
        </r>
      </text>
    </comment>
    <comment ref="A11" authorId="0" shapeId="0">
      <text>
        <r>
          <rPr>
            <sz val="9"/>
            <color indexed="81"/>
            <rFont val="ＭＳ Ｐゴシック"/>
            <family val="3"/>
            <charset val="128"/>
          </rPr>
          <t>入力規則
半角数字</t>
        </r>
      </text>
    </comment>
    <comment ref="C11" authorId="0" shapeId="0">
      <text>
        <r>
          <rPr>
            <sz val="9"/>
            <color indexed="81"/>
            <rFont val="ＭＳ Ｐゴシック"/>
            <family val="3"/>
            <charset val="128"/>
          </rPr>
          <t>入力規則
半角数字
協定先大学等の国・地域について、「２．国・地域コード表」を参照し、該当コードを記入してください。
※香港に留学した場合は「香港」(112)、台湾に留学した場合は「台湾」(122)、マカオに留学した場合は「中国」(116)に区分してください。
※留学先1国につき1行記入してください。</t>
        </r>
      </text>
    </comment>
    <comment ref="F11" authorId="0" shapeId="0">
      <text>
        <r>
          <rPr>
            <sz val="9"/>
            <color indexed="81"/>
            <rFont val="ＭＳ Ｐゴシック"/>
            <family val="3"/>
            <charset val="128"/>
          </rPr>
          <t>入力規則
半角数字</t>
        </r>
      </text>
    </comment>
    <comment ref="G11" authorId="0" shapeId="0">
      <text>
        <r>
          <rPr>
            <sz val="9"/>
            <color indexed="81"/>
            <rFont val="ＭＳ Ｐゴシック"/>
            <family val="3"/>
            <charset val="128"/>
          </rPr>
          <t>入力規則
半角数字</t>
        </r>
      </text>
    </comment>
    <comment ref="I11" authorId="0" shapeId="0">
      <text>
        <r>
          <rPr>
            <sz val="9"/>
            <color indexed="81"/>
            <rFont val="ＭＳ Ｐゴシック"/>
            <family val="3"/>
            <charset val="128"/>
          </rPr>
          <t>入力規則
半角数字</t>
        </r>
      </text>
    </comment>
    <comment ref="K11" authorId="0" shapeId="0">
      <text>
        <r>
          <rPr>
            <sz val="9"/>
            <color indexed="81"/>
            <rFont val="ＭＳ Ｐゴシック"/>
            <family val="3"/>
            <charset val="128"/>
          </rPr>
          <t>入力規則
半角数字</t>
        </r>
      </text>
    </comment>
    <comment ref="N11" authorId="0" shapeId="0">
      <text>
        <r>
          <rPr>
            <sz val="9"/>
            <color indexed="81"/>
            <rFont val="ＭＳ Ｐゴシック"/>
            <family val="3"/>
            <charset val="128"/>
          </rPr>
          <t>入力規則
半角数字</t>
        </r>
      </text>
    </comment>
    <comment ref="O11" authorId="0" shapeId="0">
      <text>
        <r>
          <rPr>
            <sz val="9"/>
            <color indexed="81"/>
            <rFont val="ＭＳ Ｐゴシック"/>
            <family val="3"/>
            <charset val="128"/>
          </rPr>
          <t>入力規則
半角数字</t>
        </r>
      </text>
    </comment>
    <comment ref="P11" authorId="0" shapeId="0">
      <text>
        <r>
          <rPr>
            <sz val="9"/>
            <color indexed="81"/>
            <rFont val="ＭＳ Ｐゴシック"/>
            <family val="3"/>
            <charset val="128"/>
          </rPr>
          <t>入力規則
半角数字</t>
        </r>
      </text>
    </comment>
    <comment ref="Q11" authorId="0" shapeId="0">
      <text>
        <r>
          <rPr>
            <sz val="9"/>
            <color indexed="81"/>
            <rFont val="ＭＳ Ｐゴシック"/>
            <family val="3"/>
            <charset val="128"/>
          </rPr>
          <t>入力規則
半角数字</t>
        </r>
      </text>
    </comment>
  </commentList>
</comments>
</file>

<file path=xl/comments2.xml><?xml version="1.0" encoding="utf-8"?>
<comments xmlns="http://schemas.openxmlformats.org/spreadsheetml/2006/main">
  <authors>
    <author>Windows ユーザー</author>
  </authors>
  <commentList>
    <comment ref="E86" authorId="0" shapeId="0">
      <text>
        <r>
          <rPr>
            <sz val="9"/>
            <color indexed="81"/>
            <rFont val="ＭＳ Ｐゴシック"/>
            <family val="3"/>
            <charset val="128"/>
          </rPr>
          <t>SGUではないが、例外として追加。</t>
        </r>
      </text>
    </comment>
    <comment ref="E391" authorId="0" shapeId="0">
      <text>
        <r>
          <rPr>
            <sz val="9"/>
            <color indexed="81"/>
            <rFont val="ＭＳ Ｐゴシック"/>
            <family val="3"/>
            <charset val="128"/>
          </rPr>
          <t>SGUではないが、例外として追加。</t>
        </r>
      </text>
    </comment>
  </commentList>
</comments>
</file>

<file path=xl/comments3.xml><?xml version="1.0" encoding="utf-8"?>
<comments xmlns="http://schemas.openxmlformats.org/spreadsheetml/2006/main">
  <authors>
    <author>Windows ユーザー</author>
  </authors>
  <commentList>
    <comment ref="F1" authorId="0" shapeId="0">
      <text>
        <r>
          <rPr>
            <sz val="9"/>
            <color indexed="81"/>
            <rFont val="ＭＳ Ｐゴシック"/>
            <family val="3"/>
            <charset val="128"/>
          </rPr>
          <t>【日本人留学生の課程コード】
日本人留学生の課程コード　　日本人在学段階　　　 日本人在籍区分
　　　　　　　1　　　　　　　　　　　　大学院　　　　　　　　　 博士課程
　　　　　　　2　　　　　　　　　　　　大学院　　　　　　　　　 修士課程
　　　　　　　3　　　　　　　　　　　　大学院　　　　　　　　　 専門職学位課程
　　　　　　　4　　　　　　　　　　　　大学学部・短期大学　大学学部・短期大学
　　　　　　　5　　　　　　　　　　　　高等専門学校　　　　  高等専門学校
　　　　　　　6　　　　　　　　　　　　専修学校　　　　　　　　専修学校</t>
        </r>
      </text>
    </comment>
  </commentList>
</comments>
</file>

<file path=xl/sharedStrings.xml><?xml version="1.0" encoding="utf-8"?>
<sst xmlns="http://schemas.openxmlformats.org/spreadsheetml/2006/main" count="1385" uniqueCount="680">
  <si>
    <t>学校コード（日本学生支援機構が記入）</t>
    <rPh sb="0" eb="2">
      <t>ガッコウ</t>
    </rPh>
    <phoneticPr fontId="7"/>
  </si>
  <si>
    <t>学校名：</t>
    <rPh sb="0" eb="2">
      <t>ガッコウ</t>
    </rPh>
    <rPh sb="2" eb="3">
      <t>メイ</t>
    </rPh>
    <phoneticPr fontId="7"/>
  </si>
  <si>
    <t>番号</t>
    <rPh sb="0" eb="2">
      <t>バンゴウ</t>
    </rPh>
    <phoneticPr fontId="7"/>
  </si>
  <si>
    <t>性別</t>
    <rPh sb="0" eb="2">
      <t>セイベツ</t>
    </rPh>
    <phoneticPr fontId="7"/>
  </si>
  <si>
    <t>国・地域</t>
    <rPh sb="0" eb="1">
      <t>クニ</t>
    </rPh>
    <rPh sb="2" eb="4">
      <t>チイキ</t>
    </rPh>
    <phoneticPr fontId="7"/>
  </si>
  <si>
    <t>留学先
の専攻
区分</t>
    <rPh sb="0" eb="2">
      <t>リュウガク</t>
    </rPh>
    <rPh sb="2" eb="3">
      <t>サキ</t>
    </rPh>
    <rPh sb="5" eb="7">
      <t>センコウ</t>
    </rPh>
    <rPh sb="8" eb="10">
      <t>クブン</t>
    </rPh>
    <phoneticPr fontId="7"/>
  </si>
  <si>
    <t>学校種</t>
    <rPh sb="0" eb="2">
      <t>ガッコウ</t>
    </rPh>
    <rPh sb="2" eb="3">
      <t>シュ</t>
    </rPh>
    <phoneticPr fontId="7"/>
  </si>
  <si>
    <t>協定</t>
    <rPh sb="0" eb="2">
      <t>キョウテイ</t>
    </rPh>
    <phoneticPr fontId="7"/>
  </si>
  <si>
    <t>協定番号
（連番）</t>
    <rPh sb="0" eb="2">
      <t>キョウテイ</t>
    </rPh>
    <rPh sb="2" eb="4">
      <t>バンゴウ</t>
    </rPh>
    <rPh sb="6" eb="8">
      <t>レンバン</t>
    </rPh>
    <phoneticPr fontId="7"/>
  </si>
  <si>
    <t>休学</t>
    <rPh sb="0" eb="2">
      <t>キュウガク</t>
    </rPh>
    <phoneticPr fontId="7"/>
  </si>
  <si>
    <t>単位授与</t>
    <rPh sb="0" eb="2">
      <t>タンイ</t>
    </rPh>
    <rPh sb="2" eb="4">
      <t>ジュヨ</t>
    </rPh>
    <phoneticPr fontId="7"/>
  </si>
  <si>
    <t>正規科目履修</t>
    <rPh sb="0" eb="2">
      <t>セイキ</t>
    </rPh>
    <rPh sb="2" eb="4">
      <t>カモク</t>
    </rPh>
    <rPh sb="4" eb="6">
      <t>リシュウ</t>
    </rPh>
    <phoneticPr fontId="7"/>
  </si>
  <si>
    <t>留学　　　期間</t>
    <rPh sb="0" eb="2">
      <t>リュウガク</t>
    </rPh>
    <rPh sb="5" eb="7">
      <t>キカン</t>
    </rPh>
    <phoneticPr fontId="7"/>
  </si>
  <si>
    <t>③日本人</t>
    <rPh sb="1" eb="4">
      <t>ニホンジン</t>
    </rPh>
    <phoneticPr fontId="7"/>
  </si>
  <si>
    <t>　　　　　　　　　　　　　　　　　　　　　　　　　　　　　　　　　　　　　　　　　　　　　　　　　　　　　　　　　　　　　　　　　　　　　　　　　　　　　　　　　　　　　　　　　　　　　　　　　　　　　　　　　　　　　　　　　　　　　　　　　　　　　　　　　　　　　　　　　　　　　　　　　　　　　　　　　　　　　　　　　　　　　　　　　　　　　　　　　　　　　　　　　　　　　　　　　　　　　　　　　　　　　　　</t>
    <phoneticPr fontId="7"/>
  </si>
  <si>
    <t>コード</t>
    <phoneticPr fontId="7"/>
  </si>
  <si>
    <t>１．学校コード</t>
    <rPh sb="2" eb="4">
      <t>ガッコウ</t>
    </rPh>
    <phoneticPr fontId="17"/>
  </si>
  <si>
    <t>学校コード</t>
    <rPh sb="0" eb="2">
      <t>ガッコウ</t>
    </rPh>
    <phoneticPr fontId="17"/>
  </si>
  <si>
    <t>学校名</t>
    <rPh sb="0" eb="3">
      <t>ガッコウメイ</t>
    </rPh>
    <phoneticPr fontId="17"/>
  </si>
  <si>
    <t>学種</t>
    <rPh sb="0" eb="1">
      <t>ガク</t>
    </rPh>
    <rPh sb="1" eb="2">
      <t>タネ</t>
    </rPh>
    <phoneticPr fontId="18"/>
  </si>
  <si>
    <t>文字列</t>
    <rPh sb="0" eb="3">
      <t>モジレツ</t>
    </rPh>
    <phoneticPr fontId="7"/>
  </si>
  <si>
    <t>コード</t>
    <phoneticPr fontId="17"/>
  </si>
  <si>
    <t>文字列コード</t>
    <rPh sb="0" eb="3">
      <t>モジレツ</t>
    </rPh>
    <phoneticPr fontId="7"/>
  </si>
  <si>
    <t>コード</t>
    <phoneticPr fontId="17"/>
  </si>
  <si>
    <t>性別</t>
    <rPh sb="0" eb="2">
      <t>セイベツ</t>
    </rPh>
    <phoneticPr fontId="17"/>
  </si>
  <si>
    <t>国・地域</t>
    <rPh sb="0" eb="1">
      <t>クニ</t>
    </rPh>
    <rPh sb="2" eb="4">
      <t>チイキ</t>
    </rPh>
    <phoneticPr fontId="17"/>
  </si>
  <si>
    <t>1</t>
  </si>
  <si>
    <t>0</t>
  </si>
  <si>
    <t>0</t>
    <phoneticPr fontId="7"/>
  </si>
  <si>
    <t>男</t>
    <rPh sb="0" eb="1">
      <t>オトコ</t>
    </rPh>
    <phoneticPr fontId="17"/>
  </si>
  <si>
    <t>101</t>
  </si>
  <si>
    <t>パキスタン</t>
  </si>
  <si>
    <t>1</t>
    <phoneticPr fontId="7"/>
  </si>
  <si>
    <t>2</t>
    <phoneticPr fontId="7"/>
  </si>
  <si>
    <t>2</t>
  </si>
  <si>
    <t>女</t>
    <rPh sb="0" eb="1">
      <t>オンナ</t>
    </rPh>
    <phoneticPr fontId="17"/>
  </si>
  <si>
    <t>102</t>
  </si>
  <si>
    <t>インド</t>
  </si>
  <si>
    <t>3</t>
  </si>
  <si>
    <t>103</t>
  </si>
  <si>
    <t>ネパール</t>
  </si>
  <si>
    <t>4</t>
  </si>
  <si>
    <t>104</t>
  </si>
  <si>
    <t>バングラデシュ</t>
  </si>
  <si>
    <t>3</t>
    <phoneticPr fontId="7"/>
  </si>
  <si>
    <t>5</t>
  </si>
  <si>
    <t>4</t>
    <phoneticPr fontId="7"/>
  </si>
  <si>
    <t>105</t>
  </si>
  <si>
    <t>スリランカ</t>
  </si>
  <si>
    <t>6</t>
  </si>
  <si>
    <t>8</t>
    <phoneticPr fontId="7"/>
  </si>
  <si>
    <t>106</t>
  </si>
  <si>
    <t>ミャンマー</t>
  </si>
  <si>
    <t>5</t>
    <phoneticPr fontId="7"/>
  </si>
  <si>
    <t>7</t>
  </si>
  <si>
    <t>107</t>
  </si>
  <si>
    <t>タイ</t>
  </si>
  <si>
    <t>6</t>
    <phoneticPr fontId="7"/>
  </si>
  <si>
    <t>8</t>
  </si>
  <si>
    <t>108</t>
  </si>
  <si>
    <t>マレーシア</t>
  </si>
  <si>
    <t>7</t>
    <phoneticPr fontId="7"/>
  </si>
  <si>
    <t>9</t>
  </si>
  <si>
    <t>109</t>
  </si>
  <si>
    <t>シンガポール</t>
  </si>
  <si>
    <t>110</t>
  </si>
  <si>
    <t>インドネシア</t>
  </si>
  <si>
    <t>9</t>
    <phoneticPr fontId="7"/>
  </si>
  <si>
    <t>111</t>
  </si>
  <si>
    <t>フィリピン</t>
  </si>
  <si>
    <t>112</t>
  </si>
  <si>
    <t>香港</t>
    <rPh sb="0" eb="2">
      <t>ホンコン</t>
    </rPh>
    <phoneticPr fontId="16"/>
  </si>
  <si>
    <t>113</t>
  </si>
  <si>
    <t>韓国</t>
  </si>
  <si>
    <t>114</t>
  </si>
  <si>
    <t>モンゴル</t>
  </si>
  <si>
    <t>115</t>
  </si>
  <si>
    <t>ベトナム</t>
  </si>
  <si>
    <t>116</t>
  </si>
  <si>
    <t>117</t>
  </si>
  <si>
    <t>カンボジア</t>
  </si>
  <si>
    <t>118</t>
  </si>
  <si>
    <t>ブータン</t>
  </si>
  <si>
    <t>119</t>
  </si>
  <si>
    <t>ラオス</t>
  </si>
  <si>
    <t>120</t>
  </si>
  <si>
    <t>ブルネイ</t>
  </si>
  <si>
    <t>122</t>
  </si>
  <si>
    <t>台湾</t>
  </si>
  <si>
    <t>171</t>
  </si>
  <si>
    <t>モルディブ</t>
  </si>
  <si>
    <t>172</t>
  </si>
  <si>
    <t>東ティモール</t>
  </si>
  <si>
    <t>201</t>
  </si>
  <si>
    <t>イラン</t>
  </si>
  <si>
    <t>202</t>
  </si>
  <si>
    <t>トルコ</t>
  </si>
  <si>
    <t>204</t>
  </si>
  <si>
    <t>シリア</t>
  </si>
  <si>
    <t>205</t>
  </si>
  <si>
    <t>レバノン</t>
  </si>
  <si>
    <t>206</t>
  </si>
  <si>
    <t>イスラエル</t>
  </si>
  <si>
    <t>207</t>
  </si>
  <si>
    <t>ヨルダン</t>
  </si>
  <si>
    <t>208</t>
  </si>
  <si>
    <t>イラク</t>
  </si>
  <si>
    <t>209</t>
  </si>
  <si>
    <t>クウェート</t>
  </si>
  <si>
    <t>210</t>
  </si>
  <si>
    <t>サウジアラビア</t>
  </si>
  <si>
    <t>211</t>
  </si>
  <si>
    <t>アフガニスタン</t>
  </si>
  <si>
    <t>212</t>
  </si>
  <si>
    <t>パレスチナ</t>
  </si>
  <si>
    <t>213</t>
  </si>
  <si>
    <t>イエメン</t>
  </si>
  <si>
    <t>214</t>
  </si>
  <si>
    <t>アラブ首長国連邦</t>
  </si>
  <si>
    <t>215</t>
  </si>
  <si>
    <t>バーレーン</t>
  </si>
  <si>
    <t>216</t>
  </si>
  <si>
    <t>オマーン</t>
  </si>
  <si>
    <t>251</t>
  </si>
  <si>
    <t>カタール</t>
  </si>
  <si>
    <t>301</t>
  </si>
  <si>
    <t>エジプト</t>
  </si>
  <si>
    <t>302</t>
  </si>
  <si>
    <t>スーダン</t>
  </si>
  <si>
    <t>303</t>
  </si>
  <si>
    <t>リビア</t>
  </si>
  <si>
    <t>304</t>
  </si>
  <si>
    <t>チュニジア</t>
  </si>
  <si>
    <t>305</t>
  </si>
  <si>
    <t>アルジェリア</t>
  </si>
  <si>
    <t>306</t>
  </si>
  <si>
    <t>マダガスカル</t>
  </si>
  <si>
    <t>307</t>
  </si>
  <si>
    <t>ケニア</t>
  </si>
  <si>
    <t>308</t>
  </si>
  <si>
    <t>タンザニア</t>
  </si>
  <si>
    <t>309</t>
  </si>
  <si>
    <t>コンゴ民主共和国</t>
  </si>
  <si>
    <t>310</t>
  </si>
  <si>
    <t>ナイジェリア</t>
  </si>
  <si>
    <t>311</t>
  </si>
  <si>
    <t>ガーナ</t>
  </si>
  <si>
    <t>312</t>
  </si>
  <si>
    <t>リベリア</t>
  </si>
  <si>
    <t>313</t>
  </si>
  <si>
    <t>ガボン</t>
  </si>
  <si>
    <t>314</t>
  </si>
  <si>
    <t>コンゴ共和国</t>
  </si>
  <si>
    <t>315</t>
  </si>
  <si>
    <t>カメルーン</t>
  </si>
  <si>
    <t>316</t>
  </si>
  <si>
    <t>ザンビア</t>
  </si>
  <si>
    <t>317</t>
  </si>
  <si>
    <t>コートジボワール</t>
  </si>
  <si>
    <t>318</t>
  </si>
  <si>
    <t>モロッコ</t>
  </si>
  <si>
    <t>319</t>
  </si>
  <si>
    <t>セネガル</t>
  </si>
  <si>
    <t>320</t>
  </si>
  <si>
    <t>エチオピア</t>
  </si>
  <si>
    <t>321</t>
  </si>
  <si>
    <t>ギニア</t>
  </si>
  <si>
    <t>322</t>
  </si>
  <si>
    <t>ウガンダ</t>
  </si>
  <si>
    <t>323</t>
  </si>
  <si>
    <t>ジンバブエ</t>
  </si>
  <si>
    <t>324</t>
  </si>
  <si>
    <t>南アフリカ</t>
  </si>
  <si>
    <t>325</t>
  </si>
  <si>
    <t>モーリタニア</t>
  </si>
  <si>
    <t>326</t>
  </si>
  <si>
    <t>トーゴ</t>
  </si>
  <si>
    <t>327</t>
  </si>
  <si>
    <t>中央アフリカ</t>
  </si>
  <si>
    <t>328</t>
  </si>
  <si>
    <t>ベナン</t>
  </si>
  <si>
    <t>329</t>
  </si>
  <si>
    <t>マラウイ</t>
  </si>
  <si>
    <t>330</t>
  </si>
  <si>
    <t>ギニアビサウ</t>
  </si>
  <si>
    <t>331</t>
  </si>
  <si>
    <t>スワジランド</t>
  </si>
  <si>
    <t>351</t>
  </si>
  <si>
    <t>エリトリア</t>
  </si>
  <si>
    <t>352</t>
  </si>
  <si>
    <t>コモロ</t>
  </si>
  <si>
    <t>353</t>
  </si>
  <si>
    <t>ナミビア</t>
  </si>
  <si>
    <t>354</t>
  </si>
  <si>
    <t>ボツワナ</t>
  </si>
  <si>
    <t>355</t>
  </si>
  <si>
    <t>マリ</t>
  </si>
  <si>
    <t>356</t>
  </si>
  <si>
    <t>ニジェール</t>
  </si>
  <si>
    <t>357</t>
  </si>
  <si>
    <t>モーリシャス</t>
  </si>
  <si>
    <t>358</t>
  </si>
  <si>
    <t>レソト</t>
  </si>
  <si>
    <t>361</t>
  </si>
  <si>
    <t>アンゴラ</t>
  </si>
  <si>
    <t>362</t>
  </si>
  <si>
    <t>カーボヴェルデ</t>
  </si>
  <si>
    <t>363</t>
  </si>
  <si>
    <t>サントメ・プリンシペ</t>
  </si>
  <si>
    <t>364</t>
  </si>
  <si>
    <t>赤道ギニア</t>
  </si>
  <si>
    <t>365</t>
  </si>
  <si>
    <t>ブルキナファソ</t>
  </si>
  <si>
    <t>371</t>
  </si>
  <si>
    <t>セーシェル</t>
  </si>
  <si>
    <t>372</t>
  </si>
  <si>
    <t>ソマリア</t>
  </si>
  <si>
    <t>373</t>
  </si>
  <si>
    <t>モザンビーク</t>
  </si>
  <si>
    <t>374</t>
  </si>
  <si>
    <t>ルワンダ</t>
  </si>
  <si>
    <t>375</t>
  </si>
  <si>
    <t>シエラレオネ</t>
  </si>
  <si>
    <t>376</t>
  </si>
  <si>
    <t>ブルンジ</t>
  </si>
  <si>
    <t>377</t>
  </si>
  <si>
    <t>ジブチ</t>
  </si>
  <si>
    <t>378</t>
  </si>
  <si>
    <t>ガンビア</t>
  </si>
  <si>
    <t>379</t>
  </si>
  <si>
    <t>チャド</t>
  </si>
  <si>
    <t>401</t>
  </si>
  <si>
    <t>オーストラリア</t>
  </si>
  <si>
    <t>402</t>
  </si>
  <si>
    <t>ニュージーランド</t>
  </si>
  <si>
    <t>403</t>
  </si>
  <si>
    <t>パプアニューギニア</t>
  </si>
  <si>
    <t>404</t>
  </si>
  <si>
    <t>フィジー</t>
  </si>
  <si>
    <t>405</t>
  </si>
  <si>
    <t>パラオ</t>
  </si>
  <si>
    <t>406</t>
  </si>
  <si>
    <t>マーシャル</t>
  </si>
  <si>
    <t>407</t>
  </si>
  <si>
    <t>ミクロネシア</t>
  </si>
  <si>
    <t>408</t>
  </si>
  <si>
    <t>サモア独立国</t>
    <rPh sb="3" eb="5">
      <t>ドクリツ</t>
    </rPh>
    <rPh sb="5" eb="6">
      <t>コク</t>
    </rPh>
    <phoneticPr fontId="16"/>
  </si>
  <si>
    <t>409</t>
  </si>
  <si>
    <t>トンガ</t>
  </si>
  <si>
    <t>410</t>
  </si>
  <si>
    <t>キリバス</t>
  </si>
  <si>
    <t>411</t>
  </si>
  <si>
    <t>ナウル</t>
  </si>
  <si>
    <t>412</t>
  </si>
  <si>
    <t>ソロモン諸島</t>
  </si>
  <si>
    <t>413</t>
  </si>
  <si>
    <t>ツバル</t>
  </si>
  <si>
    <t>414</t>
  </si>
  <si>
    <t>バヌアツ</t>
  </si>
  <si>
    <t>415</t>
  </si>
  <si>
    <t>クック諸島</t>
    <rPh sb="3" eb="5">
      <t>ショトウ</t>
    </rPh>
    <phoneticPr fontId="16"/>
  </si>
  <si>
    <t>416</t>
  </si>
  <si>
    <t>ニウエ</t>
  </si>
  <si>
    <t>417</t>
  </si>
  <si>
    <t>トケラウ</t>
  </si>
  <si>
    <t>418</t>
  </si>
  <si>
    <t>ニューカレドニア</t>
  </si>
  <si>
    <t>490</t>
  </si>
  <si>
    <t>その他（大洋州地域）</t>
  </si>
  <si>
    <t>501</t>
  </si>
  <si>
    <t>カナダ</t>
  </si>
  <si>
    <t>502</t>
  </si>
  <si>
    <t>アメリカ合衆国</t>
    <rPh sb="4" eb="7">
      <t>ガッシュウコク</t>
    </rPh>
    <phoneticPr fontId="16"/>
  </si>
  <si>
    <t>601</t>
  </si>
  <si>
    <t>メキシコ</t>
  </si>
  <si>
    <t>602</t>
  </si>
  <si>
    <t>グアテマラ</t>
  </si>
  <si>
    <t>603</t>
  </si>
  <si>
    <t>エルサルバドル</t>
  </si>
  <si>
    <t>604</t>
  </si>
  <si>
    <t>ニカラグア</t>
  </si>
  <si>
    <t>605</t>
  </si>
  <si>
    <t>コスタリカ</t>
  </si>
  <si>
    <t>606</t>
  </si>
  <si>
    <t>キューバ</t>
  </si>
  <si>
    <t>607</t>
  </si>
  <si>
    <t>ドミニカ共和国</t>
  </si>
  <si>
    <t>608</t>
  </si>
  <si>
    <t>ブラジル</t>
  </si>
  <si>
    <t>609</t>
  </si>
  <si>
    <t>パラグアイ</t>
  </si>
  <si>
    <t>610</t>
  </si>
  <si>
    <t>ウルグアイ</t>
  </si>
  <si>
    <t>611</t>
  </si>
  <si>
    <t>アルゼンチン</t>
  </si>
  <si>
    <t>612</t>
  </si>
  <si>
    <t>チリ</t>
  </si>
  <si>
    <t>613</t>
  </si>
  <si>
    <t>ボリビア</t>
  </si>
  <si>
    <t>614</t>
  </si>
  <si>
    <t>ペルー</t>
  </si>
  <si>
    <t>615</t>
  </si>
  <si>
    <t>エクアドル</t>
  </si>
  <si>
    <t>616</t>
  </si>
  <si>
    <t>コロンビア</t>
  </si>
  <si>
    <t>617</t>
  </si>
  <si>
    <t>ベネズエラ</t>
  </si>
  <si>
    <t>618</t>
  </si>
  <si>
    <t>ホンジュラス</t>
  </si>
  <si>
    <t>619</t>
  </si>
  <si>
    <t>パナマ</t>
  </si>
  <si>
    <t>620</t>
  </si>
  <si>
    <t>ジャマイカ</t>
  </si>
  <si>
    <t>621</t>
  </si>
  <si>
    <t>トリニダード・トバゴ</t>
  </si>
  <si>
    <t>622</t>
  </si>
  <si>
    <t>バハマ</t>
  </si>
  <si>
    <t>623</t>
  </si>
  <si>
    <t>アンティグア・バーブーダ</t>
  </si>
  <si>
    <t>624</t>
  </si>
  <si>
    <t>バルバドス</t>
  </si>
  <si>
    <t>625</t>
  </si>
  <si>
    <t>ドミニカ国</t>
  </si>
  <si>
    <t>626</t>
  </si>
  <si>
    <t>グレナダ</t>
  </si>
  <si>
    <t>627</t>
  </si>
  <si>
    <t>セントクリストファー・ネーヴィス</t>
  </si>
  <si>
    <t>628</t>
  </si>
  <si>
    <t>セントルシア</t>
  </si>
  <si>
    <t>629</t>
  </si>
  <si>
    <t>630</t>
  </si>
  <si>
    <t>スリナム</t>
  </si>
  <si>
    <t>631</t>
  </si>
  <si>
    <t>ガイアナ</t>
  </si>
  <si>
    <t>632</t>
  </si>
  <si>
    <t>ベリーズ</t>
  </si>
  <si>
    <t>633</t>
  </si>
  <si>
    <t>ハイチ</t>
  </si>
  <si>
    <t>701</t>
  </si>
  <si>
    <t>アイスランド</t>
  </si>
  <si>
    <t>702</t>
  </si>
  <si>
    <t>フィンランド</t>
  </si>
  <si>
    <t>703</t>
  </si>
  <si>
    <t>スウェーデン</t>
  </si>
  <si>
    <t>704</t>
  </si>
  <si>
    <t>ノルウェー</t>
  </si>
  <si>
    <t>705</t>
  </si>
  <si>
    <t>デンマーク</t>
  </si>
  <si>
    <t>706</t>
  </si>
  <si>
    <t>アイルランド</t>
  </si>
  <si>
    <t>707</t>
  </si>
  <si>
    <t>英国</t>
  </si>
  <si>
    <t>708</t>
  </si>
  <si>
    <t>ベルギー</t>
  </si>
  <si>
    <t>709</t>
  </si>
  <si>
    <t>ルクセンブルク</t>
  </si>
  <si>
    <t>710</t>
  </si>
  <si>
    <t>オランダ</t>
  </si>
  <si>
    <t>711</t>
  </si>
  <si>
    <t>ドイツ</t>
  </si>
  <si>
    <t>712</t>
  </si>
  <si>
    <t>フランス</t>
  </si>
  <si>
    <t>713</t>
  </si>
  <si>
    <t>スペイン</t>
  </si>
  <si>
    <t>714</t>
  </si>
  <si>
    <t>ポルトガル</t>
  </si>
  <si>
    <t>715</t>
  </si>
  <si>
    <t>イタリア</t>
  </si>
  <si>
    <t>716</t>
  </si>
  <si>
    <t>マルタ</t>
  </si>
  <si>
    <t>717</t>
  </si>
  <si>
    <t>ギリシャ</t>
  </si>
  <si>
    <t>718</t>
  </si>
  <si>
    <t>オーストリア</t>
  </si>
  <si>
    <t>719</t>
  </si>
  <si>
    <t>スイス</t>
  </si>
  <si>
    <t>721</t>
  </si>
  <si>
    <t>ポーランド</t>
  </si>
  <si>
    <t>722</t>
  </si>
  <si>
    <t>チェコ</t>
  </si>
  <si>
    <t>723</t>
  </si>
  <si>
    <t>ハンガリー</t>
  </si>
  <si>
    <t>724</t>
  </si>
  <si>
    <t>セルビア</t>
  </si>
  <si>
    <t>725</t>
  </si>
  <si>
    <t>ルーマニア</t>
  </si>
  <si>
    <t>726</t>
  </si>
  <si>
    <t>ブルガリア</t>
  </si>
  <si>
    <t>727</t>
  </si>
  <si>
    <t>アルバニア</t>
  </si>
  <si>
    <t>728</t>
  </si>
  <si>
    <t>ロシア</t>
  </si>
  <si>
    <t>729</t>
  </si>
  <si>
    <t>エストニア</t>
  </si>
  <si>
    <t>730</t>
  </si>
  <si>
    <t>ラトビア</t>
  </si>
  <si>
    <t>731</t>
  </si>
  <si>
    <t>リトアニア</t>
  </si>
  <si>
    <t>732</t>
  </si>
  <si>
    <t>スロバキア</t>
  </si>
  <si>
    <t>733</t>
  </si>
  <si>
    <t>ウクライナ</t>
  </si>
  <si>
    <t>734</t>
  </si>
  <si>
    <t>ウズベキスタン</t>
  </si>
  <si>
    <t>735</t>
  </si>
  <si>
    <t>カザフスタン</t>
  </si>
  <si>
    <t>736</t>
  </si>
  <si>
    <t>ベラルーシ</t>
  </si>
  <si>
    <t>737</t>
  </si>
  <si>
    <t>クロアチア</t>
  </si>
  <si>
    <t>738</t>
  </si>
  <si>
    <t>スロベニア</t>
  </si>
  <si>
    <t>739</t>
  </si>
  <si>
    <t>マケドニア</t>
  </si>
  <si>
    <t>740</t>
  </si>
  <si>
    <t>ボスニア・ヘルツェゴビナ</t>
  </si>
  <si>
    <t>741</t>
  </si>
  <si>
    <t>アンドラ公国</t>
    <rPh sb="4" eb="6">
      <t>コウコク</t>
    </rPh>
    <phoneticPr fontId="16"/>
  </si>
  <si>
    <t>751</t>
  </si>
  <si>
    <t>バチカン</t>
  </si>
  <si>
    <t>752</t>
  </si>
  <si>
    <t>キルギス</t>
  </si>
  <si>
    <t>753</t>
  </si>
  <si>
    <t>アゼルバイジャン</t>
  </si>
  <si>
    <t>754</t>
  </si>
  <si>
    <t>ジョージア</t>
  </si>
  <si>
    <t>755</t>
  </si>
  <si>
    <t>タジキスタン</t>
  </si>
  <si>
    <t>756</t>
  </si>
  <si>
    <t>トルクメニスタン</t>
  </si>
  <si>
    <t>761</t>
  </si>
  <si>
    <t>サンマリノ</t>
  </si>
  <si>
    <t>762</t>
  </si>
  <si>
    <t>モナコ</t>
  </si>
  <si>
    <t>763</t>
  </si>
  <si>
    <t>モンテネグロ</t>
  </si>
  <si>
    <t>764</t>
  </si>
  <si>
    <t>リヒテンシュタイン</t>
  </si>
  <si>
    <t>765</t>
  </si>
  <si>
    <t>コソボ共和国</t>
    <rPh sb="3" eb="6">
      <t>キョウワコク</t>
    </rPh>
    <phoneticPr fontId="16"/>
  </si>
  <si>
    <t>771</t>
  </si>
  <si>
    <t>アルメニア</t>
  </si>
  <si>
    <t>772</t>
  </si>
  <si>
    <t>モルドバ</t>
  </si>
  <si>
    <t>773</t>
  </si>
  <si>
    <t>キプロス</t>
  </si>
  <si>
    <t>790</t>
  </si>
  <si>
    <t>その他（欧州地域）</t>
    <rPh sb="4" eb="6">
      <t>オウシュウ</t>
    </rPh>
    <rPh sb="6" eb="8">
      <t>チイキ</t>
    </rPh>
    <phoneticPr fontId="16"/>
  </si>
  <si>
    <t>801</t>
  </si>
  <si>
    <t>無国籍（不明等）</t>
    <rPh sb="0" eb="3">
      <t>ムコクセキ</t>
    </rPh>
    <rPh sb="4" eb="7">
      <t>フメイトウ</t>
    </rPh>
    <phoneticPr fontId="16"/>
  </si>
  <si>
    <t>２．国・地域コード</t>
    <rPh sb="2" eb="3">
      <t>クニ</t>
    </rPh>
    <rPh sb="4" eb="6">
      <t>チイキ</t>
    </rPh>
    <phoneticPr fontId="17"/>
  </si>
  <si>
    <t>３．性別コード</t>
    <rPh sb="2" eb="4">
      <t>セイベツ</t>
    </rPh>
    <phoneticPr fontId="17"/>
  </si>
  <si>
    <t>コード</t>
    <phoneticPr fontId="17"/>
  </si>
  <si>
    <t>01</t>
    <phoneticPr fontId="7"/>
  </si>
  <si>
    <t>人文</t>
    <rPh sb="0" eb="2">
      <t>ジンブン</t>
    </rPh>
    <phoneticPr fontId="7"/>
  </si>
  <si>
    <t>02</t>
    <phoneticPr fontId="7"/>
  </si>
  <si>
    <t>社会</t>
    <rPh sb="0" eb="2">
      <t>シャカイ</t>
    </rPh>
    <phoneticPr fontId="7"/>
  </si>
  <si>
    <t>04</t>
    <phoneticPr fontId="7"/>
  </si>
  <si>
    <t>工業</t>
    <rPh sb="0" eb="2">
      <t>コウギョウ</t>
    </rPh>
    <phoneticPr fontId="7"/>
  </si>
  <si>
    <t>06</t>
    <phoneticPr fontId="7"/>
  </si>
  <si>
    <t>農業</t>
    <rPh sb="0" eb="2">
      <t>ノウギョウ</t>
    </rPh>
    <phoneticPr fontId="7"/>
  </si>
  <si>
    <t>07</t>
  </si>
  <si>
    <t>保健（看護）</t>
    <rPh sb="0" eb="2">
      <t>ホケン</t>
    </rPh>
    <rPh sb="3" eb="5">
      <t>カンゴ</t>
    </rPh>
    <phoneticPr fontId="7"/>
  </si>
  <si>
    <t>08</t>
  </si>
  <si>
    <t>保健（看護を除く。）</t>
    <rPh sb="0" eb="2">
      <t>ホケン</t>
    </rPh>
    <rPh sb="3" eb="5">
      <t>カンゴ</t>
    </rPh>
    <rPh sb="6" eb="7">
      <t>ノゾ</t>
    </rPh>
    <phoneticPr fontId="7"/>
  </si>
  <si>
    <t>09</t>
  </si>
  <si>
    <t>家政</t>
    <rPh sb="0" eb="2">
      <t>カセイ</t>
    </rPh>
    <phoneticPr fontId="7"/>
  </si>
  <si>
    <t>10</t>
  </si>
  <si>
    <t>教育</t>
    <rPh sb="0" eb="2">
      <t>キョウイク</t>
    </rPh>
    <phoneticPr fontId="7"/>
  </si>
  <si>
    <t>11</t>
  </si>
  <si>
    <t>芸術</t>
    <rPh sb="0" eb="2">
      <t>ゲイジュツ</t>
    </rPh>
    <phoneticPr fontId="7"/>
  </si>
  <si>
    <t>14</t>
  </si>
  <si>
    <t>その他</t>
    <rPh sb="2" eb="3">
      <t>ホカ</t>
    </rPh>
    <phoneticPr fontId="7"/>
  </si>
  <si>
    <t>15</t>
  </si>
  <si>
    <t>不明</t>
    <rPh sb="0" eb="2">
      <t>フメイ</t>
    </rPh>
    <phoneticPr fontId="7"/>
  </si>
  <si>
    <t>４．留学先の専攻区分コード</t>
    <rPh sb="2" eb="4">
      <t>リュウガク</t>
    </rPh>
    <rPh sb="4" eb="5">
      <t>サキ</t>
    </rPh>
    <rPh sb="6" eb="8">
      <t>センコウ</t>
    </rPh>
    <rPh sb="8" eb="10">
      <t>クブン</t>
    </rPh>
    <phoneticPr fontId="17"/>
  </si>
  <si>
    <t>0</t>
    <phoneticPr fontId="7"/>
  </si>
  <si>
    <t>0</t>
    <phoneticPr fontId="7"/>
  </si>
  <si>
    <t>コード</t>
    <phoneticPr fontId="17"/>
  </si>
  <si>
    <t>学校種コード</t>
    <rPh sb="0" eb="2">
      <t>ガッコウ</t>
    </rPh>
    <rPh sb="2" eb="3">
      <t>シュ</t>
    </rPh>
    <phoneticPr fontId="17"/>
  </si>
  <si>
    <t>大学院 博士レベル</t>
    <rPh sb="0" eb="3">
      <t>ダイガクイン</t>
    </rPh>
    <rPh sb="4" eb="6">
      <t>ハカセ</t>
    </rPh>
    <phoneticPr fontId="7"/>
  </si>
  <si>
    <t>大学院 修士レベル</t>
    <rPh sb="0" eb="3">
      <t>ダイガクイン</t>
    </rPh>
    <rPh sb="4" eb="6">
      <t>シュウシ</t>
    </rPh>
    <phoneticPr fontId="7"/>
  </si>
  <si>
    <t>大学学部・短期大学レベル</t>
    <rPh sb="0" eb="2">
      <t>ダイガク</t>
    </rPh>
    <rPh sb="2" eb="4">
      <t>ガクブ</t>
    </rPh>
    <rPh sb="5" eb="7">
      <t>タンキ</t>
    </rPh>
    <rPh sb="7" eb="9">
      <t>ダイガク</t>
    </rPh>
    <phoneticPr fontId="7"/>
  </si>
  <si>
    <t>ランゲージセンター等の大学附置施設</t>
    <rPh sb="9" eb="10">
      <t>トウ</t>
    </rPh>
    <rPh sb="11" eb="13">
      <t>ダイガク</t>
    </rPh>
    <rPh sb="13" eb="15">
      <t>フチ</t>
    </rPh>
    <rPh sb="15" eb="17">
      <t>シセツ</t>
    </rPh>
    <phoneticPr fontId="7"/>
  </si>
  <si>
    <t>専門学校レベル</t>
    <rPh sb="0" eb="2">
      <t>センモン</t>
    </rPh>
    <rPh sb="2" eb="4">
      <t>ガッコウ</t>
    </rPh>
    <phoneticPr fontId="7"/>
  </si>
  <si>
    <t>民間等の語学学校</t>
    <rPh sb="0" eb="2">
      <t>ミンカン</t>
    </rPh>
    <rPh sb="2" eb="3">
      <t>トウ</t>
    </rPh>
    <rPh sb="4" eb="6">
      <t>ゴガク</t>
    </rPh>
    <rPh sb="6" eb="8">
      <t>ガッコウ</t>
    </rPh>
    <phoneticPr fontId="7"/>
  </si>
  <si>
    <t>その他</t>
    <rPh sb="2" eb="3">
      <t>タ</t>
    </rPh>
    <phoneticPr fontId="7"/>
  </si>
  <si>
    <t>５．留学先の学校種コード</t>
    <rPh sb="6" eb="8">
      <t>ガッコウ</t>
    </rPh>
    <rPh sb="8" eb="9">
      <t>シュ</t>
    </rPh>
    <phoneticPr fontId="7"/>
  </si>
  <si>
    <t>協定</t>
    <rPh sb="0" eb="2">
      <t>キョウテイ</t>
    </rPh>
    <phoneticPr fontId="17"/>
  </si>
  <si>
    <t>コード</t>
    <phoneticPr fontId="17"/>
  </si>
  <si>
    <t>休学</t>
    <rPh sb="0" eb="2">
      <t>キュウガク</t>
    </rPh>
    <phoneticPr fontId="17"/>
  </si>
  <si>
    <t>単位授与</t>
    <rPh sb="0" eb="2">
      <t>タンイ</t>
    </rPh>
    <rPh sb="2" eb="4">
      <t>ジュヨ</t>
    </rPh>
    <phoneticPr fontId="17"/>
  </si>
  <si>
    <t>正規科目の履修</t>
    <rPh sb="0" eb="2">
      <t>セイキ</t>
    </rPh>
    <rPh sb="2" eb="4">
      <t>カモク</t>
    </rPh>
    <rPh sb="5" eb="7">
      <t>リシュウ</t>
    </rPh>
    <phoneticPr fontId="17"/>
  </si>
  <si>
    <t>留学期間</t>
    <rPh sb="0" eb="2">
      <t>リュウガク</t>
    </rPh>
    <rPh sb="2" eb="4">
      <t>キカン</t>
    </rPh>
    <phoneticPr fontId="17"/>
  </si>
  <si>
    <t>協定等制度に基づく留学</t>
    <rPh sb="0" eb="2">
      <t>キョウテイ</t>
    </rPh>
    <rPh sb="2" eb="3">
      <t>トウ</t>
    </rPh>
    <rPh sb="3" eb="5">
      <t>セイド</t>
    </rPh>
    <rPh sb="6" eb="7">
      <t>モト</t>
    </rPh>
    <rPh sb="9" eb="11">
      <t>リュウガク</t>
    </rPh>
    <phoneticPr fontId="7"/>
  </si>
  <si>
    <t>休学あり</t>
    <rPh sb="0" eb="2">
      <t>キュウガク</t>
    </rPh>
    <phoneticPr fontId="7"/>
  </si>
  <si>
    <t>単位授与を伴う</t>
    <rPh sb="0" eb="2">
      <t>タンイ</t>
    </rPh>
    <rPh sb="2" eb="4">
      <t>ジュヨ</t>
    </rPh>
    <rPh sb="5" eb="6">
      <t>トモナ</t>
    </rPh>
    <phoneticPr fontId="7"/>
  </si>
  <si>
    <t>正規科目の履修あり</t>
    <rPh sb="0" eb="2">
      <t>セイキ</t>
    </rPh>
    <rPh sb="2" eb="4">
      <t>カモク</t>
    </rPh>
    <rPh sb="5" eb="7">
      <t>リシュウ</t>
    </rPh>
    <phoneticPr fontId="17"/>
  </si>
  <si>
    <t>01</t>
    <phoneticPr fontId="7"/>
  </si>
  <si>
    <t>２週間未満</t>
    <rPh sb="1" eb="3">
      <t>シュウカン</t>
    </rPh>
    <rPh sb="3" eb="5">
      <t>ミマン</t>
    </rPh>
    <phoneticPr fontId="7"/>
  </si>
  <si>
    <t>協定等制度なし</t>
    <rPh sb="0" eb="2">
      <t>キョウテイ</t>
    </rPh>
    <rPh sb="2" eb="3">
      <t>トウ</t>
    </rPh>
    <rPh sb="3" eb="5">
      <t>セイド</t>
    </rPh>
    <phoneticPr fontId="7"/>
  </si>
  <si>
    <t>休学なし</t>
    <rPh sb="0" eb="2">
      <t>キュウガク</t>
    </rPh>
    <phoneticPr fontId="7"/>
  </si>
  <si>
    <t>単位授与を伴わない</t>
    <rPh sb="0" eb="2">
      <t>タンイ</t>
    </rPh>
    <rPh sb="2" eb="4">
      <t>ジュヨ</t>
    </rPh>
    <rPh sb="5" eb="6">
      <t>トモナ</t>
    </rPh>
    <phoneticPr fontId="7"/>
  </si>
  <si>
    <t>正規科目の履修なし</t>
    <rPh sb="0" eb="2">
      <t>セイキ</t>
    </rPh>
    <rPh sb="2" eb="4">
      <t>カモク</t>
    </rPh>
    <rPh sb="5" eb="7">
      <t>リシュウ</t>
    </rPh>
    <phoneticPr fontId="7"/>
  </si>
  <si>
    <t>02</t>
    <phoneticPr fontId="7"/>
  </si>
  <si>
    <t>２週間以上１か月未満</t>
    <rPh sb="1" eb="3">
      <t>シュウカン</t>
    </rPh>
    <rPh sb="3" eb="5">
      <t>イジョウ</t>
    </rPh>
    <rPh sb="7" eb="8">
      <t>ゲツ</t>
    </rPh>
    <rPh sb="8" eb="10">
      <t>ミマン</t>
    </rPh>
    <phoneticPr fontId="7"/>
  </si>
  <si>
    <t>03</t>
  </si>
  <si>
    <t>１か月以上３か月未満</t>
    <rPh sb="2" eb="3">
      <t>ゲツ</t>
    </rPh>
    <rPh sb="3" eb="5">
      <t>イジョウ</t>
    </rPh>
    <rPh sb="7" eb="8">
      <t>ゲツ</t>
    </rPh>
    <rPh sb="8" eb="10">
      <t>ミマン</t>
    </rPh>
    <phoneticPr fontId="7"/>
  </si>
  <si>
    <t>04</t>
  </si>
  <si>
    <t>３か月以上６か月未満</t>
    <rPh sb="2" eb="3">
      <t>ゲツ</t>
    </rPh>
    <rPh sb="3" eb="5">
      <t>イジョウ</t>
    </rPh>
    <rPh sb="7" eb="8">
      <t>ゲツ</t>
    </rPh>
    <rPh sb="8" eb="10">
      <t>ミマン</t>
    </rPh>
    <phoneticPr fontId="7"/>
  </si>
  <si>
    <t>05</t>
  </si>
  <si>
    <t>６か月以上１年未満</t>
    <rPh sb="2" eb="3">
      <t>ゲツ</t>
    </rPh>
    <rPh sb="3" eb="5">
      <t>イジョウ</t>
    </rPh>
    <rPh sb="6" eb="7">
      <t>ネン</t>
    </rPh>
    <rPh sb="7" eb="9">
      <t>ミマン</t>
    </rPh>
    <phoneticPr fontId="7"/>
  </si>
  <si>
    <t>06</t>
  </si>
  <si>
    <t>１年以上１年６か月未満</t>
    <rPh sb="1" eb="2">
      <t>ネン</t>
    </rPh>
    <rPh sb="2" eb="4">
      <t>イジョウ</t>
    </rPh>
    <rPh sb="5" eb="6">
      <t>ネン</t>
    </rPh>
    <rPh sb="8" eb="9">
      <t>ゲツ</t>
    </rPh>
    <rPh sb="9" eb="11">
      <t>ミマン</t>
    </rPh>
    <phoneticPr fontId="7"/>
  </si>
  <si>
    <t>１年６か月以上２年未満</t>
    <rPh sb="1" eb="2">
      <t>ネン</t>
    </rPh>
    <rPh sb="4" eb="5">
      <t>ゲツ</t>
    </rPh>
    <rPh sb="5" eb="7">
      <t>イジョウ</t>
    </rPh>
    <rPh sb="8" eb="9">
      <t>ネン</t>
    </rPh>
    <rPh sb="9" eb="11">
      <t>ミマン</t>
    </rPh>
    <phoneticPr fontId="7"/>
  </si>
  <si>
    <t>２年以上３年未満</t>
    <rPh sb="1" eb="2">
      <t>ネン</t>
    </rPh>
    <rPh sb="2" eb="4">
      <t>イジョウ</t>
    </rPh>
    <rPh sb="5" eb="6">
      <t>ネン</t>
    </rPh>
    <rPh sb="6" eb="8">
      <t>ミマン</t>
    </rPh>
    <phoneticPr fontId="7"/>
  </si>
  <si>
    <t>３年以上</t>
    <rPh sb="1" eb="2">
      <t>ネン</t>
    </rPh>
    <rPh sb="2" eb="4">
      <t>イジョウ</t>
    </rPh>
    <phoneticPr fontId="7"/>
  </si>
  <si>
    <t>99</t>
    <phoneticPr fontId="7"/>
  </si>
  <si>
    <t>６．協定コード</t>
    <rPh sb="2" eb="4">
      <t>キョウテイ</t>
    </rPh>
    <phoneticPr fontId="7"/>
  </si>
  <si>
    <t>0</t>
    <phoneticPr fontId="7"/>
  </si>
  <si>
    <t>0</t>
    <phoneticPr fontId="7"/>
  </si>
  <si>
    <t>2</t>
    <phoneticPr fontId="7"/>
  </si>
  <si>
    <t>4</t>
    <phoneticPr fontId="7"/>
  </si>
  <si>
    <t>7</t>
    <phoneticPr fontId="7"/>
  </si>
  <si>
    <t>専修学校（専門課程）</t>
    <rPh sb="0" eb="2">
      <t>センシュウ</t>
    </rPh>
    <rPh sb="2" eb="4">
      <t>ガッコウ</t>
    </rPh>
    <rPh sb="5" eb="7">
      <t>センモン</t>
    </rPh>
    <rPh sb="7" eb="9">
      <t>カテイ</t>
    </rPh>
    <phoneticPr fontId="17"/>
  </si>
  <si>
    <t>８．休学コード</t>
    <rPh sb="2" eb="4">
      <t>キュウガク</t>
    </rPh>
    <phoneticPr fontId="7"/>
  </si>
  <si>
    <t>９．単位授与コード</t>
    <rPh sb="2" eb="4">
      <t>タンイ</t>
    </rPh>
    <rPh sb="4" eb="6">
      <t>ジュヨ</t>
    </rPh>
    <phoneticPr fontId="7"/>
  </si>
  <si>
    <t>１０．留学先の大学等が開設する正規科目の履修の有無</t>
    <rPh sb="3" eb="5">
      <t>リュウガク</t>
    </rPh>
    <rPh sb="5" eb="6">
      <t>サキ</t>
    </rPh>
    <rPh sb="7" eb="9">
      <t>ダイガク</t>
    </rPh>
    <rPh sb="9" eb="10">
      <t>トウ</t>
    </rPh>
    <rPh sb="11" eb="13">
      <t>カイセツ</t>
    </rPh>
    <rPh sb="15" eb="17">
      <t>セイキ</t>
    </rPh>
    <rPh sb="17" eb="19">
      <t>カモク</t>
    </rPh>
    <rPh sb="20" eb="22">
      <t>リシュウ</t>
    </rPh>
    <rPh sb="23" eb="25">
      <t>ウム</t>
    </rPh>
    <phoneticPr fontId="7"/>
  </si>
  <si>
    <t>１１．留学期間コード</t>
    <rPh sb="3" eb="5">
      <t>リュウガク</t>
    </rPh>
    <rPh sb="5" eb="7">
      <t>キカン</t>
    </rPh>
    <phoneticPr fontId="7"/>
  </si>
  <si>
    <t>0</t>
    <phoneticPr fontId="7"/>
  </si>
  <si>
    <t>1</t>
    <phoneticPr fontId="7"/>
  </si>
  <si>
    <t>2</t>
    <phoneticPr fontId="7"/>
  </si>
  <si>
    <t>3</t>
    <phoneticPr fontId="7"/>
  </si>
  <si>
    <t>4</t>
    <phoneticPr fontId="7"/>
  </si>
  <si>
    <t>5</t>
    <phoneticPr fontId="7"/>
  </si>
  <si>
    <t>6</t>
    <phoneticPr fontId="7"/>
  </si>
  <si>
    <t>7</t>
    <phoneticPr fontId="7"/>
  </si>
  <si>
    <t>8</t>
    <phoneticPr fontId="7"/>
  </si>
  <si>
    <t>9</t>
    <phoneticPr fontId="7"/>
  </si>
  <si>
    <t>5</t>
    <phoneticPr fontId="7"/>
  </si>
  <si>
    <t>9</t>
    <phoneticPr fontId="7"/>
  </si>
  <si>
    <t>1</t>
    <phoneticPr fontId="7"/>
  </si>
  <si>
    <t>7</t>
    <phoneticPr fontId="7"/>
  </si>
  <si>
    <t>8</t>
    <phoneticPr fontId="7"/>
  </si>
  <si>
    <t>７．協定番号（連番）</t>
    <rPh sb="2" eb="4">
      <t>キョウテイ</t>
    </rPh>
    <rPh sb="4" eb="6">
      <t>バンゴウ</t>
    </rPh>
    <rPh sb="7" eb="9">
      <t>レンバン</t>
    </rPh>
    <phoneticPr fontId="7"/>
  </si>
  <si>
    <t>8</t>
    <phoneticPr fontId="7"/>
  </si>
  <si>
    <t>1</t>
    <phoneticPr fontId="7"/>
  </si>
  <si>
    <t>2</t>
    <phoneticPr fontId="7"/>
  </si>
  <si>
    <t>3</t>
    <phoneticPr fontId="7"/>
  </si>
  <si>
    <t>1</t>
    <phoneticPr fontId="7"/>
  </si>
  <si>
    <t>4</t>
    <phoneticPr fontId="7"/>
  </si>
  <si>
    <t>5</t>
    <phoneticPr fontId="7"/>
  </si>
  <si>
    <t>6</t>
    <phoneticPr fontId="7"/>
  </si>
  <si>
    <t>7</t>
    <phoneticPr fontId="7"/>
  </si>
  <si>
    <t>1</t>
    <phoneticPr fontId="7"/>
  </si>
  <si>
    <t>入力規則用</t>
    <rPh sb="0" eb="2">
      <t>ニュウリョク</t>
    </rPh>
    <rPh sb="2" eb="4">
      <t>キソク</t>
    </rPh>
    <rPh sb="4" eb="5">
      <t>ヨウ</t>
    </rPh>
    <phoneticPr fontId="7"/>
  </si>
  <si>
    <r>
      <t>　　①「【調査票」の回答内容の整合性を確認するための表です（</t>
    </r>
    <r>
      <rPr>
        <u/>
        <sz val="10"/>
        <color theme="1"/>
        <rFont val="ＭＳ Ｐゴシック"/>
        <family val="3"/>
        <charset val="128"/>
        <scheme val="minor"/>
      </rPr>
      <t>本表は調査票ではないため入力できません</t>
    </r>
    <r>
      <rPr>
        <sz val="10"/>
        <color theme="1"/>
        <rFont val="ＭＳ Ｐゴシック"/>
        <family val="3"/>
        <charset val="128"/>
        <scheme val="minor"/>
      </rPr>
      <t>）。</t>
    </r>
    <rPh sb="5" eb="7">
      <t>チョウサ</t>
    </rPh>
    <rPh sb="7" eb="8">
      <t>ヒョウ</t>
    </rPh>
    <rPh sb="12" eb="14">
      <t>ナイヨウ</t>
    </rPh>
    <rPh sb="33" eb="35">
      <t>チョウサ</t>
    </rPh>
    <phoneticPr fontId="17"/>
  </si>
  <si>
    <r>
      <t>　　①「調査票」に入力いただいた「コードの内容」が自動表示されますので、入力内容に間違いがないかご確認ください（</t>
    </r>
    <r>
      <rPr>
        <u/>
        <sz val="10"/>
        <color theme="1"/>
        <rFont val="ＭＳ Ｐゴシック"/>
        <family val="3"/>
        <charset val="128"/>
        <scheme val="minor"/>
      </rPr>
      <t>本表は調査票ではないため入力できません</t>
    </r>
    <r>
      <rPr>
        <sz val="10"/>
        <color theme="1"/>
        <rFont val="ＭＳ Ｐゴシック"/>
        <family val="3"/>
        <charset val="128"/>
        <scheme val="minor"/>
      </rPr>
      <t>）。</t>
    </r>
    <rPh sb="4" eb="6">
      <t>チョウサ</t>
    </rPh>
    <rPh sb="6" eb="7">
      <t>ヒョウ</t>
    </rPh>
    <rPh sb="9" eb="11">
      <t>ニュウリョク</t>
    </rPh>
    <rPh sb="21" eb="23">
      <t>ナイヨウ</t>
    </rPh>
    <rPh sb="25" eb="27">
      <t>ジドウ</t>
    </rPh>
    <rPh sb="27" eb="29">
      <t>ヒョウジ</t>
    </rPh>
    <rPh sb="36" eb="38">
      <t>ニュウリョク</t>
    </rPh>
    <rPh sb="38" eb="40">
      <t>ナイヨウ</t>
    </rPh>
    <rPh sb="41" eb="43">
      <t>マチガ</t>
    </rPh>
    <rPh sb="49" eb="51">
      <t>カクニン</t>
    </rPh>
    <rPh sb="56" eb="57">
      <t>ホン</t>
    </rPh>
    <rPh sb="57" eb="58">
      <t>ヒョウ</t>
    </rPh>
    <rPh sb="59" eb="61">
      <t>チョウサ</t>
    </rPh>
    <rPh sb="61" eb="62">
      <t>ヒョウ</t>
    </rPh>
    <rPh sb="68" eb="70">
      <t>ニュウリョク</t>
    </rPh>
    <phoneticPr fontId="17"/>
  </si>
  <si>
    <r>
      <t>　　②</t>
    </r>
    <r>
      <rPr>
        <b/>
        <sz val="10"/>
        <color rgb="FFFF0000"/>
        <rFont val="ＭＳ Ｐゴシック"/>
        <family val="3"/>
        <charset val="128"/>
        <scheme val="minor"/>
      </rPr>
      <t>エラー</t>
    </r>
    <r>
      <rPr>
        <sz val="10"/>
        <color theme="1"/>
        <rFont val="ＭＳ Ｐゴシック"/>
        <family val="3"/>
        <charset val="128"/>
        <scheme val="minor"/>
      </rPr>
      <t>：「調査票」の回答内容に整合性がとれない場合に自動表示されますので、『記入要領』及び</t>
    </r>
    <r>
      <rPr>
        <u/>
        <sz val="10"/>
        <color theme="1"/>
        <rFont val="ＭＳ Ｐゴシック"/>
        <family val="3"/>
        <charset val="128"/>
        <scheme val="minor"/>
      </rPr>
      <t>項目のコメント</t>
    </r>
    <r>
      <rPr>
        <sz val="10"/>
        <color theme="1"/>
        <rFont val="ＭＳ Ｐゴシック"/>
        <family val="3"/>
        <charset val="128"/>
        <scheme val="minor"/>
      </rPr>
      <t>をご確認の上、「調査票」の該当箇所を</t>
    </r>
    <r>
      <rPr>
        <u/>
        <sz val="10"/>
        <color theme="1"/>
        <rFont val="ＭＳ Ｐゴシック"/>
        <family val="3"/>
        <charset val="128"/>
        <scheme val="minor"/>
      </rPr>
      <t>訂正ください。</t>
    </r>
    <rPh sb="8" eb="10">
      <t>チョウサ</t>
    </rPh>
    <rPh sb="10" eb="11">
      <t>ヒョウ</t>
    </rPh>
    <rPh sb="13" eb="15">
      <t>カイトウ</t>
    </rPh>
    <rPh sb="15" eb="17">
      <t>ナイヨウ</t>
    </rPh>
    <rPh sb="29" eb="31">
      <t>ジドウ</t>
    </rPh>
    <rPh sb="41" eb="43">
      <t>キニュウ</t>
    </rPh>
    <rPh sb="43" eb="45">
      <t>ヨウリョウ</t>
    </rPh>
    <rPh sb="46" eb="47">
      <t>オヨ</t>
    </rPh>
    <rPh sb="48" eb="50">
      <t>コウモク</t>
    </rPh>
    <rPh sb="63" eb="65">
      <t>チョウサ</t>
    </rPh>
    <rPh sb="65" eb="66">
      <t>ヒョウ</t>
    </rPh>
    <phoneticPr fontId="17"/>
  </si>
  <si>
    <r>
      <t>　　②無効なコードが入力された場合、「</t>
    </r>
    <r>
      <rPr>
        <b/>
        <sz val="10"/>
        <color rgb="FFFF0000"/>
        <rFont val="ＭＳ Ｐゴシック"/>
        <family val="3"/>
        <charset val="128"/>
        <scheme val="minor"/>
      </rPr>
      <t>エラー</t>
    </r>
    <r>
      <rPr>
        <sz val="10"/>
        <color theme="1"/>
        <rFont val="ＭＳ Ｐゴシック"/>
        <family val="3"/>
        <charset val="128"/>
        <scheme val="minor"/>
      </rPr>
      <t>」が自動表示されますので、ご確認の上、「調査票」の該当箇所を</t>
    </r>
    <r>
      <rPr>
        <u/>
        <sz val="10"/>
        <color theme="1"/>
        <rFont val="ＭＳ Ｐゴシック"/>
        <family val="3"/>
        <charset val="128"/>
        <scheme val="minor"/>
      </rPr>
      <t>訂正ください。</t>
    </r>
    <rPh sb="3" eb="5">
      <t>ムコウ</t>
    </rPh>
    <rPh sb="10" eb="12">
      <t>ニュウリョク</t>
    </rPh>
    <rPh sb="15" eb="17">
      <t>バアイ</t>
    </rPh>
    <rPh sb="24" eb="26">
      <t>ジドウ</t>
    </rPh>
    <rPh sb="26" eb="28">
      <t>ヒョウジ</t>
    </rPh>
    <rPh sb="36" eb="38">
      <t>カクニン</t>
    </rPh>
    <rPh sb="39" eb="40">
      <t>ウエ</t>
    </rPh>
    <rPh sb="42" eb="44">
      <t>チョウサ</t>
    </rPh>
    <rPh sb="47" eb="49">
      <t>ガイトウ</t>
    </rPh>
    <rPh sb="49" eb="51">
      <t>カショ</t>
    </rPh>
    <rPh sb="52" eb="54">
      <t>テイセイ</t>
    </rPh>
    <phoneticPr fontId="17"/>
  </si>
  <si>
    <r>
      <t>　　③</t>
    </r>
    <r>
      <rPr>
        <b/>
        <sz val="10"/>
        <color rgb="FFFF0000"/>
        <rFont val="ＭＳ Ｐゴシック"/>
        <family val="3"/>
        <charset val="128"/>
        <scheme val="minor"/>
      </rPr>
      <t>エラー？</t>
    </r>
    <r>
      <rPr>
        <sz val="10"/>
        <color theme="1"/>
        <rFont val="ＭＳ Ｐゴシック"/>
        <family val="3"/>
        <charset val="128"/>
        <scheme val="minor"/>
      </rPr>
      <t>：「調査票」の回答内容が</t>
    </r>
    <r>
      <rPr>
        <b/>
        <u/>
        <sz val="10"/>
        <color theme="1"/>
        <rFont val="ＭＳ Ｐゴシック"/>
        <family val="3"/>
        <charset val="128"/>
        <scheme val="minor"/>
      </rPr>
      <t>一般的には</t>
    </r>
    <r>
      <rPr>
        <u/>
        <sz val="10"/>
        <color theme="1"/>
        <rFont val="ＭＳ Ｐゴシック"/>
        <family val="3"/>
        <charset val="128"/>
        <scheme val="minor"/>
      </rPr>
      <t>整合性がとれない</t>
    </r>
    <r>
      <rPr>
        <sz val="10"/>
        <color theme="1"/>
        <rFont val="ＭＳ Ｐゴシック"/>
        <family val="3"/>
        <charset val="128"/>
        <scheme val="minor"/>
      </rPr>
      <t>と判断される場合に自動表示されます。</t>
    </r>
    <rPh sb="9" eb="11">
      <t>チョウサ</t>
    </rPh>
    <rPh sb="11" eb="12">
      <t>ヒョウ</t>
    </rPh>
    <rPh sb="19" eb="22">
      <t>イッパンテキ</t>
    </rPh>
    <rPh sb="33" eb="35">
      <t>ハンダン</t>
    </rPh>
    <rPh sb="38" eb="40">
      <t>バアイ</t>
    </rPh>
    <rPh sb="41" eb="43">
      <t>ジドウ</t>
    </rPh>
    <rPh sb="43" eb="45">
      <t>ヒョウジ</t>
    </rPh>
    <phoneticPr fontId="17"/>
  </si>
  <si>
    <t>学校
コード</t>
    <rPh sb="0" eb="2">
      <t>ガッコウ</t>
    </rPh>
    <phoneticPr fontId="7"/>
  </si>
  <si>
    <t>学校名</t>
    <rPh sb="0" eb="2">
      <t>ガッコウ</t>
    </rPh>
    <rPh sb="2" eb="3">
      <t>メイ</t>
    </rPh>
    <phoneticPr fontId="7"/>
  </si>
  <si>
    <t>1-1</t>
    <phoneticPr fontId="7"/>
  </si>
  <si>
    <t>2-1</t>
    <phoneticPr fontId="7"/>
  </si>
  <si>
    <t>2-2</t>
    <phoneticPr fontId="7"/>
  </si>
  <si>
    <t>2-3</t>
    <phoneticPr fontId="7"/>
  </si>
  <si>
    <t>2-4</t>
    <phoneticPr fontId="7"/>
  </si>
  <si>
    <t>2-5</t>
    <phoneticPr fontId="7"/>
  </si>
  <si>
    <t>2-6</t>
    <phoneticPr fontId="7"/>
  </si>
  <si>
    <t>2-7</t>
    <phoneticPr fontId="7"/>
  </si>
  <si>
    <t>留学先の専攻区分</t>
    <rPh sb="0" eb="2">
      <t>リュウガク</t>
    </rPh>
    <rPh sb="2" eb="3">
      <t>サキ</t>
    </rPh>
    <rPh sb="4" eb="6">
      <t>センコウ</t>
    </rPh>
    <rPh sb="6" eb="8">
      <t>クブン</t>
    </rPh>
    <phoneticPr fontId="7"/>
  </si>
  <si>
    <t>学校種</t>
    <rPh sb="0" eb="2">
      <t>ガッコウ</t>
    </rPh>
    <rPh sb="2" eb="3">
      <t>タネ</t>
    </rPh>
    <phoneticPr fontId="7"/>
  </si>
  <si>
    <t>留学期間</t>
    <rPh sb="0" eb="2">
      <t>リュウガク</t>
    </rPh>
    <rPh sb="2" eb="4">
      <t>キカン</t>
    </rPh>
    <phoneticPr fontId="7"/>
  </si>
  <si>
    <t>1-2</t>
    <phoneticPr fontId="7"/>
  </si>
  <si>
    <t>1-3</t>
    <phoneticPr fontId="7"/>
  </si>
  <si>
    <t>1-4</t>
    <phoneticPr fontId="7"/>
  </si>
  <si>
    <t>1-5</t>
    <phoneticPr fontId="7"/>
  </si>
  <si>
    <t>1-6</t>
    <phoneticPr fontId="7"/>
  </si>
  <si>
    <t>1-7</t>
    <phoneticPr fontId="7"/>
  </si>
  <si>
    <t>1-8</t>
    <phoneticPr fontId="7"/>
  </si>
  <si>
    <t>1-9</t>
    <phoneticPr fontId="7"/>
  </si>
  <si>
    <t>1-10</t>
    <phoneticPr fontId="7"/>
  </si>
  <si>
    <t>1-11</t>
    <phoneticPr fontId="7"/>
  </si>
  <si>
    <t>(連番)</t>
    <phoneticPr fontId="7"/>
  </si>
  <si>
    <t>協定
番号
連番</t>
    <phoneticPr fontId="7"/>
  </si>
  <si>
    <t>ID
Nippon</t>
    <phoneticPr fontId="7"/>
  </si>
  <si>
    <t>学校
コード</t>
    <phoneticPr fontId="7"/>
  </si>
  <si>
    <t>番号
(連番)</t>
    <phoneticPr fontId="7"/>
  </si>
  <si>
    <t>国・地域コード</t>
  </si>
  <si>
    <t>3e</t>
  </si>
  <si>
    <t>日本人留学生の課程コード</t>
    <rPh sb="7" eb="9">
      <t>カテイ</t>
    </rPh>
    <phoneticPr fontId="7"/>
  </si>
  <si>
    <t>4e</t>
  </si>
  <si>
    <t>性別コード</t>
  </si>
  <si>
    <t>5e</t>
  </si>
  <si>
    <t>留学先の専攻区分コード</t>
  </si>
  <si>
    <t>6e</t>
  </si>
  <si>
    <t>学校種コード</t>
  </si>
  <si>
    <t>7e</t>
  </si>
  <si>
    <t>協定コード</t>
  </si>
  <si>
    <t>8e</t>
  </si>
  <si>
    <t>協定番号(連番)</t>
  </si>
  <si>
    <t>9e</t>
  </si>
  <si>
    <t>休学コード</t>
  </si>
  <si>
    <t>10e</t>
  </si>
  <si>
    <t>単位授与コード</t>
  </si>
  <si>
    <t>11e</t>
  </si>
  <si>
    <t>正規科目履修ｺｰﾄﾞ</t>
  </si>
  <si>
    <t>12e</t>
  </si>
  <si>
    <t>留学期間コード</t>
  </si>
  <si>
    <t>13e</t>
  </si>
  <si>
    <t>修正の有無</t>
  </si>
  <si>
    <t>コード
エラー</t>
  </si>
  <si>
    <t>特記事項
（疑義確認）</t>
    <phoneticPr fontId="17"/>
  </si>
  <si>
    <t>エラー？
有無</t>
    <rPh sb="5" eb="7">
      <t>ウム</t>
    </rPh>
    <phoneticPr fontId="17"/>
  </si>
  <si>
    <t>学校名</t>
    <rPh sb="0" eb="3">
      <t>ガッコウメイ</t>
    </rPh>
    <phoneticPr fontId="7"/>
  </si>
  <si>
    <t>国・地域コード</t>
    <rPh sb="0" eb="1">
      <t>クニ</t>
    </rPh>
    <rPh sb="2" eb="4">
      <t>チイキ</t>
    </rPh>
    <phoneticPr fontId="7"/>
  </si>
  <si>
    <t>留学先の専攻区分コード</t>
    <rPh sb="0" eb="2">
      <t>リュウガク</t>
    </rPh>
    <rPh sb="2" eb="3">
      <t>サキ</t>
    </rPh>
    <rPh sb="4" eb="6">
      <t>センコウ</t>
    </rPh>
    <rPh sb="6" eb="8">
      <t>クブン</t>
    </rPh>
    <phoneticPr fontId="7"/>
  </si>
  <si>
    <t>単位授与コード</t>
    <rPh sb="0" eb="2">
      <t>タンイ</t>
    </rPh>
    <rPh sb="2" eb="4">
      <t>ジュヨ</t>
    </rPh>
    <phoneticPr fontId="7"/>
  </si>
  <si>
    <t>正規科目履修コード</t>
    <rPh sb="0" eb="2">
      <t>セイキ</t>
    </rPh>
    <rPh sb="2" eb="4">
      <t>カモク</t>
    </rPh>
    <rPh sb="4" eb="6">
      <t>リシュウ</t>
    </rPh>
    <phoneticPr fontId="7"/>
  </si>
  <si>
    <t>留学先の整合性</t>
    <rPh sb="0" eb="2">
      <t>リュウガク</t>
    </rPh>
    <rPh sb="2" eb="3">
      <t>サキ</t>
    </rPh>
    <rPh sb="4" eb="7">
      <t>セイゴウセイ</t>
    </rPh>
    <phoneticPr fontId="7"/>
  </si>
  <si>
    <t>協定の整合性①</t>
    <rPh sb="0" eb="2">
      <t>キョウテイ</t>
    </rPh>
    <rPh sb="3" eb="6">
      <t>セイゴウセイ</t>
    </rPh>
    <phoneticPr fontId="7"/>
  </si>
  <si>
    <t>協定の整合性②</t>
    <rPh sb="0" eb="2">
      <t>キョウテイ</t>
    </rPh>
    <rPh sb="3" eb="6">
      <t>セイゴウセイ</t>
    </rPh>
    <phoneticPr fontId="7"/>
  </si>
  <si>
    <t>1</t>
    <phoneticPr fontId="17"/>
  </si>
  <si>
    <t>12</t>
  </si>
  <si>
    <t>13</t>
  </si>
  <si>
    <t>16</t>
  </si>
  <si>
    <t>17</t>
  </si>
  <si>
    <t>18</t>
  </si>
  <si>
    <t>19</t>
  </si>
  <si>
    <t>20</t>
  </si>
  <si>
    <t>21</t>
  </si>
  <si>
    <t>22</t>
  </si>
  <si>
    <t>23</t>
  </si>
  <si>
    <t>24</t>
  </si>
  <si>
    <t>25</t>
  </si>
  <si>
    <t>26</t>
  </si>
  <si>
    <t>27</t>
    <phoneticPr fontId="17"/>
  </si>
  <si>
    <t>28</t>
    <phoneticPr fontId="17"/>
  </si>
  <si>
    <t>29</t>
    <phoneticPr fontId="17"/>
  </si>
  <si>
    <t>30</t>
    <phoneticPr fontId="17"/>
  </si>
  <si>
    <t>3-1</t>
    <phoneticPr fontId="7"/>
  </si>
  <si>
    <t>3-2</t>
    <phoneticPr fontId="7"/>
  </si>
  <si>
    <t>3-3</t>
    <phoneticPr fontId="7"/>
  </si>
  <si>
    <t>3-4</t>
    <phoneticPr fontId="7"/>
  </si>
  <si>
    <t>3-5</t>
    <phoneticPr fontId="7"/>
  </si>
  <si>
    <t>3-6</t>
    <phoneticPr fontId="7"/>
  </si>
  <si>
    <t>3-7</t>
    <phoneticPr fontId="7"/>
  </si>
  <si>
    <t>特記事項
（疑義確認）</t>
    <rPh sb="0" eb="2">
      <t>トッキ</t>
    </rPh>
    <rPh sb="2" eb="4">
      <t>ジコウ</t>
    </rPh>
    <rPh sb="6" eb="8">
      <t>ギギ</t>
    </rPh>
    <rPh sb="8" eb="10">
      <t>カクニン</t>
    </rPh>
    <phoneticPr fontId="7"/>
  </si>
  <si>
    <r>
      <t>　　　「エラー？」が自動表示されたとしても、</t>
    </r>
    <r>
      <rPr>
        <b/>
        <sz val="10"/>
        <color theme="1"/>
        <rFont val="ＭＳ Ｐゴシック"/>
        <family val="3"/>
        <charset val="128"/>
        <scheme val="minor"/>
      </rPr>
      <t>例外や貴校の取り扱いに準じて、間違いないようでしたら、そのままご提出いただいて構いません。</t>
    </r>
    <rPh sb="10" eb="12">
      <t>ジドウ</t>
    </rPh>
    <rPh sb="12" eb="14">
      <t>ヒョウジ</t>
    </rPh>
    <rPh sb="22" eb="24">
      <t>レイガイ</t>
    </rPh>
    <rPh sb="28" eb="29">
      <t>ト</t>
    </rPh>
    <rPh sb="30" eb="31">
      <t>アツカ</t>
    </rPh>
    <rPh sb="33" eb="34">
      <t>ジュン</t>
    </rPh>
    <rPh sb="37" eb="39">
      <t>マチガ</t>
    </rPh>
    <rPh sb="54" eb="56">
      <t>テイシュツ</t>
    </rPh>
    <rPh sb="61" eb="62">
      <t>カマ</t>
    </rPh>
    <phoneticPr fontId="17"/>
  </si>
  <si>
    <t>疑義なし</t>
    <rPh sb="0" eb="2">
      <t>ギギ</t>
    </rPh>
    <phoneticPr fontId="7"/>
  </si>
  <si>
    <t>特記事項（疑義照会）</t>
    <rPh sb="0" eb="2">
      <t>トッキ</t>
    </rPh>
    <rPh sb="2" eb="4">
      <t>ジコウ</t>
    </rPh>
    <rPh sb="5" eb="7">
      <t>ギギ</t>
    </rPh>
    <rPh sb="7" eb="9">
      <t>ショウカイ</t>
    </rPh>
    <phoneticPr fontId="7"/>
  </si>
  <si>
    <r>
      <t>【１】入力内容確認表</t>
    </r>
    <r>
      <rPr>
        <sz val="11"/>
        <color theme="1"/>
        <rFont val="ＭＳ Ｐゴシック"/>
        <family val="3"/>
        <charset val="128"/>
        <scheme val="minor"/>
      </rPr>
      <t>（入力不可）</t>
    </r>
    <phoneticPr fontId="17"/>
  </si>
  <si>
    <r>
      <t>【２】整合性（疑義）確認表</t>
    </r>
    <r>
      <rPr>
        <sz val="11"/>
        <color theme="1"/>
        <rFont val="ＭＳ Ｐゴシック"/>
        <family val="3"/>
        <charset val="128"/>
        <scheme val="minor"/>
      </rPr>
      <t>（入力不可）</t>
    </r>
    <rPh sb="3" eb="6">
      <t>セイゴウセイ</t>
    </rPh>
    <rPh sb="7" eb="9">
      <t>ギギ</t>
    </rPh>
    <rPh sb="10" eb="12">
      <t>カクニン</t>
    </rPh>
    <rPh sb="12" eb="13">
      <t>ヒョウ</t>
    </rPh>
    <phoneticPr fontId="17"/>
  </si>
  <si>
    <t>中国（マカオを含む）</t>
    <rPh sb="7" eb="8">
      <t>フク</t>
    </rPh>
    <phoneticPr fontId="16"/>
  </si>
  <si>
    <t>380</t>
  </si>
  <si>
    <t>南スーダン</t>
  </si>
  <si>
    <t>セントビンセント及びグレナディーン諸島</t>
    <rPh sb="8" eb="9">
      <t>オヨ</t>
    </rPh>
    <rPh sb="17" eb="19">
      <t>ショトウ</t>
    </rPh>
    <phoneticPr fontId="16"/>
  </si>
  <si>
    <t>2</t>
    <phoneticPr fontId="7"/>
  </si>
  <si>
    <t>9</t>
    <phoneticPr fontId="7"/>
  </si>
  <si>
    <t>0</t>
    <phoneticPr fontId="7"/>
  </si>
  <si>
    <t>290</t>
    <phoneticPr fontId="7"/>
  </si>
  <si>
    <t>1</t>
    <phoneticPr fontId="7"/>
  </si>
  <si>
    <t>190</t>
    <phoneticPr fontId="7"/>
  </si>
  <si>
    <t>3</t>
    <phoneticPr fontId="7"/>
  </si>
  <si>
    <t>390</t>
    <phoneticPr fontId="7"/>
  </si>
  <si>
    <t>5</t>
    <phoneticPr fontId="7"/>
  </si>
  <si>
    <t>590</t>
    <phoneticPr fontId="7"/>
  </si>
  <si>
    <t>6</t>
    <phoneticPr fontId="7"/>
  </si>
  <si>
    <t>690</t>
    <phoneticPr fontId="7"/>
  </si>
  <si>
    <t>その他（アジア地域）</t>
    <phoneticPr fontId="7"/>
  </si>
  <si>
    <t>その他（中近東地域）</t>
    <phoneticPr fontId="7"/>
  </si>
  <si>
    <t>その他（アフリカ地域）</t>
    <phoneticPr fontId="7"/>
  </si>
  <si>
    <t>その他（北米地域）</t>
    <phoneticPr fontId="7"/>
  </si>
  <si>
    <t>その他（中南米地域）</t>
    <phoneticPr fontId="7"/>
  </si>
  <si>
    <t>0-1</t>
    <phoneticPr fontId="7"/>
  </si>
  <si>
    <t>0-2</t>
    <phoneticPr fontId="7"/>
  </si>
  <si>
    <t>平成28年度　日本人学生留学状況調査票</t>
    <phoneticPr fontId="7"/>
  </si>
  <si>
    <t>　　③「調査票」に入力いただきますと、「赤色の網掛け」が非表示になります。入力漏れがないかご確認ください。</t>
    <rPh sb="4" eb="6">
      <t>チョウサ</t>
    </rPh>
    <rPh sb="6" eb="7">
      <t>ヒョウ</t>
    </rPh>
    <phoneticPr fontId="17"/>
  </si>
  <si>
    <r>
      <t>　　　</t>
    </r>
    <r>
      <rPr>
        <u/>
        <sz val="10"/>
        <color rgb="FFFF0000"/>
        <rFont val="ＭＳ Ｐゴシック"/>
        <family val="3"/>
        <charset val="128"/>
        <scheme val="minor"/>
      </rPr>
      <t>ただし、その場合は「調査票」の「特記事項（疑義確認）」に</t>
    </r>
    <r>
      <rPr>
        <b/>
        <u/>
        <sz val="10"/>
        <color rgb="FFFF0000"/>
        <rFont val="ＭＳ Ｐゴシック"/>
        <family val="3"/>
        <charset val="128"/>
        <scheme val="minor"/>
      </rPr>
      <t>①本表項番（[2-1]～[2-7]）及び②事情等</t>
    </r>
    <r>
      <rPr>
        <u/>
        <sz val="10"/>
        <color rgb="FFFF0000"/>
        <rFont val="ＭＳ Ｐゴシック"/>
        <family val="3"/>
        <charset val="128"/>
        <scheme val="minor"/>
      </rPr>
      <t>をご記入ください。</t>
    </r>
    <r>
      <rPr>
        <sz val="10"/>
        <color rgb="FFFF0000"/>
        <rFont val="ＭＳ Ｐゴシック"/>
        <family val="3"/>
        <charset val="128"/>
        <scheme val="minor"/>
      </rPr>
      <t xml:space="preserve">
　　　「特記事項（疑義確認）」に項番及び事情を記載されることなく「エラー？」が表示されたままご提出いただきましても、</t>
    </r>
    <r>
      <rPr>
        <b/>
        <sz val="10"/>
        <color rgb="FFFF0000"/>
        <rFont val="ＭＳ Ｐゴシック"/>
        <family val="3"/>
        <charset val="128"/>
        <scheme val="minor"/>
      </rPr>
      <t>ご提出後に疑義を照会</t>
    </r>
    <r>
      <rPr>
        <sz val="10"/>
        <color rgb="FFFF0000"/>
        <rFont val="ＭＳ Ｐゴシック"/>
        <family val="3"/>
        <charset val="128"/>
        <scheme val="minor"/>
      </rPr>
      <t>させていただきますので、
　　　予めご了承ください。</t>
    </r>
    <rPh sb="52" eb="54">
      <t>ジジョウ</t>
    </rPh>
    <rPh sb="57" eb="59">
      <t>キニュウ</t>
    </rPh>
    <rPh sb="69" eb="71">
      <t>トッキ</t>
    </rPh>
    <rPh sb="71" eb="73">
      <t>ジコウ</t>
    </rPh>
    <rPh sb="74" eb="76">
      <t>ギギ</t>
    </rPh>
    <rPh sb="76" eb="78">
      <t>カクニン</t>
    </rPh>
    <rPh sb="81" eb="83">
      <t>コウバン</t>
    </rPh>
    <rPh sb="83" eb="84">
      <t>オヨ</t>
    </rPh>
    <rPh sb="85" eb="87">
      <t>ジジョウ</t>
    </rPh>
    <rPh sb="88" eb="90">
      <t>キサイ</t>
    </rPh>
    <rPh sb="104" eb="106">
      <t>ヒョウジ</t>
    </rPh>
    <rPh sb="112" eb="114">
      <t>テイシュツ</t>
    </rPh>
    <rPh sb="124" eb="126">
      <t>テイシュツ</t>
    </rPh>
    <rPh sb="126" eb="127">
      <t>ゴ</t>
    </rPh>
    <rPh sb="128" eb="130">
      <t>ギギ</t>
    </rPh>
    <rPh sb="131" eb="133">
      <t>ショウカイ</t>
    </rPh>
    <rPh sb="149" eb="150">
      <t>アラカジ</t>
    </rPh>
    <rPh sb="152" eb="154">
      <t>リョウショウ</t>
    </rPh>
    <phoneticPr fontId="17"/>
  </si>
</sst>
</file>

<file path=xl/styles.xml><?xml version="1.0" encoding="utf-8"?>
<styleSheet xmlns="http://schemas.openxmlformats.org/spreadsheetml/2006/main" xmlns:mc="http://schemas.openxmlformats.org/markup-compatibility/2006" xmlns:x14ac="http://schemas.microsoft.com/office/spreadsheetml/2009/9/ac" mc:Ignorable="x14ac">
  <fonts count="45">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9"/>
      <name val="ＭＳ ゴシック"/>
      <family val="3"/>
      <charset val="128"/>
    </font>
    <font>
      <sz val="8"/>
      <name val="ＭＳ ゴシック"/>
      <family val="3"/>
      <charset val="128"/>
    </font>
    <font>
      <sz val="11"/>
      <name val="ＭＳ ゴシック"/>
      <family val="3"/>
      <charset val="128"/>
    </font>
    <font>
      <b/>
      <sz val="16"/>
      <name val="ＭＳ ゴシック"/>
      <family val="3"/>
      <charset val="128"/>
    </font>
    <font>
      <b/>
      <u/>
      <sz val="16"/>
      <name val="ＭＳ ゴシック"/>
      <family val="3"/>
      <charset val="128"/>
    </font>
    <font>
      <b/>
      <sz val="14"/>
      <name val="ＭＳ ゴシック"/>
      <family val="3"/>
      <charset val="128"/>
    </font>
    <font>
      <sz val="10.5"/>
      <name val="ＭＳ ゴシック"/>
      <family val="3"/>
      <charset val="128"/>
    </font>
    <font>
      <sz val="8"/>
      <name val="ＭＳ Ｐゴシック"/>
      <family val="3"/>
      <charset val="128"/>
    </font>
    <font>
      <b/>
      <sz val="13"/>
      <color theme="3"/>
      <name val="ＭＳ Ｐゴシック"/>
      <family val="2"/>
      <charset val="128"/>
      <scheme val="minor"/>
    </font>
    <font>
      <sz val="6"/>
      <name val="ＭＳ Ｐゴシック"/>
      <family val="2"/>
      <charset val="128"/>
      <scheme val="minor"/>
    </font>
    <font>
      <u/>
      <sz val="9.35"/>
      <color indexed="36"/>
      <name val="ＭＳ Ｐゴシック"/>
      <family val="3"/>
      <charset val="128"/>
    </font>
    <font>
      <sz val="11"/>
      <name val="ＭＳ Ｐゴシック"/>
      <family val="2"/>
      <charset val="128"/>
      <scheme val="minor"/>
    </font>
    <font>
      <sz val="11"/>
      <color rgb="FF000000"/>
      <name val="ＭＳ Ｐゴシック"/>
      <family val="3"/>
      <charset val="128"/>
    </font>
    <font>
      <sz val="11"/>
      <name val="ＭＳ Ｐゴシック"/>
      <family val="2"/>
      <charset val="128"/>
    </font>
    <font>
      <sz val="11"/>
      <color rgb="FFFF0000"/>
      <name val="ＭＳ Ｐゴシック"/>
      <family val="2"/>
      <charset val="128"/>
    </font>
    <font>
      <sz val="11"/>
      <color rgb="FFFF0000"/>
      <name val="ＭＳ Ｐゴシック"/>
      <family val="3"/>
      <charset val="128"/>
    </font>
    <font>
      <sz val="9"/>
      <color indexed="81"/>
      <name val="ＭＳ Ｐゴシック"/>
      <family val="3"/>
      <charset val="128"/>
    </font>
    <font>
      <u/>
      <sz val="9"/>
      <color indexed="81"/>
      <name val="ＭＳ Ｐゴシック"/>
      <family val="3"/>
      <charset val="128"/>
    </font>
    <font>
      <b/>
      <sz val="11"/>
      <color theme="1"/>
      <name val="ＭＳ Ｐゴシック"/>
      <family val="3"/>
      <charset val="128"/>
      <scheme val="minor"/>
    </font>
    <font>
      <sz val="11"/>
      <color theme="1"/>
      <name val="ＭＳ Ｐゴシック"/>
      <family val="3"/>
      <charset val="128"/>
      <scheme val="minor"/>
    </font>
    <font>
      <sz val="10"/>
      <color theme="1"/>
      <name val="ＭＳ Ｐゴシック"/>
      <family val="2"/>
      <charset val="128"/>
      <scheme val="minor"/>
    </font>
    <font>
      <u/>
      <sz val="10"/>
      <color theme="1"/>
      <name val="ＭＳ Ｐゴシック"/>
      <family val="3"/>
      <charset val="128"/>
      <scheme val="minor"/>
    </font>
    <font>
      <sz val="10"/>
      <color theme="1"/>
      <name val="ＭＳ Ｐゴシック"/>
      <family val="3"/>
      <charset val="128"/>
      <scheme val="minor"/>
    </font>
    <font>
      <b/>
      <sz val="10"/>
      <color rgb="FFFF0000"/>
      <name val="ＭＳ Ｐゴシック"/>
      <family val="3"/>
      <charset val="128"/>
      <scheme val="minor"/>
    </font>
    <font>
      <b/>
      <u/>
      <sz val="10"/>
      <color theme="1"/>
      <name val="ＭＳ Ｐゴシック"/>
      <family val="3"/>
      <charset val="128"/>
      <scheme val="minor"/>
    </font>
    <font>
      <b/>
      <sz val="10"/>
      <color theme="1"/>
      <name val="ＭＳ Ｐゴシック"/>
      <family val="3"/>
      <charset val="128"/>
      <scheme val="minor"/>
    </font>
    <font>
      <sz val="10"/>
      <color rgb="FFFF0000"/>
      <name val="ＭＳ Ｐゴシック"/>
      <family val="3"/>
      <charset val="128"/>
      <scheme val="minor"/>
    </font>
    <font>
      <sz val="9"/>
      <color theme="0"/>
      <name val="Helvetica"/>
    </font>
    <font>
      <sz val="10"/>
      <name val="ＭＳ ゴシック"/>
      <family val="3"/>
      <charset val="128"/>
    </font>
    <font>
      <sz val="11"/>
      <color theme="0"/>
      <name val="ＭＳ Ｐゴシック"/>
      <family val="3"/>
      <charset val="128"/>
    </font>
    <font>
      <sz val="9"/>
      <name val="ＭＳ Ｐゴシック"/>
      <family val="3"/>
      <charset val="128"/>
    </font>
    <font>
      <sz val="10"/>
      <name val="ＭＳ Ｐゴシック"/>
      <family val="3"/>
      <charset val="128"/>
    </font>
    <font>
      <sz val="10"/>
      <color theme="0"/>
      <name val="Helvetica"/>
    </font>
    <font>
      <sz val="10"/>
      <color theme="0"/>
      <name val="Helvetica"/>
      <family val="2"/>
    </font>
    <font>
      <u/>
      <sz val="10"/>
      <color rgb="FFFF0000"/>
      <name val="ＭＳ Ｐゴシック"/>
      <family val="3"/>
      <charset val="128"/>
      <scheme val="minor"/>
    </font>
    <font>
      <b/>
      <u/>
      <sz val="10"/>
      <color rgb="FFFF0000"/>
      <name val="ＭＳ Ｐゴシック"/>
      <family val="3"/>
      <charset val="128"/>
      <scheme val="minor"/>
    </font>
    <font>
      <sz val="16"/>
      <name val="ＭＳ ゴシック"/>
      <family val="3"/>
      <charset val="128"/>
    </font>
  </fonts>
  <fills count="27">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gray0625">
        <fgColor rgb="FF0070C0"/>
      </patternFill>
    </fill>
    <fill>
      <patternFill patternType="gray0625">
        <fgColor rgb="FF00B050"/>
      </patternFill>
    </fill>
    <fill>
      <patternFill patternType="solid">
        <fgColor theme="0" tint="-0.499984740745262"/>
        <bgColor theme="0"/>
      </patternFill>
    </fill>
    <fill>
      <patternFill patternType="solid">
        <fgColor theme="0" tint="-0.49998474074526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1" tint="0.34998626667073579"/>
        <bgColor indexed="64"/>
      </patternFill>
    </fill>
    <fill>
      <patternFill patternType="solid">
        <fgColor theme="1" tint="0.499984740745262"/>
        <bgColor indexed="64"/>
      </patternFill>
    </fill>
    <fill>
      <patternFill patternType="solid">
        <fgColor theme="0" tint="-0.14999847407452621"/>
        <bgColor indexed="64"/>
      </patternFill>
    </fill>
    <fill>
      <patternFill patternType="solid">
        <fgColor theme="0" tint="-4.9989318521683403E-2"/>
        <bgColor indexed="64"/>
      </patternFill>
    </fill>
  </fills>
  <borders count="138">
    <border>
      <left/>
      <right/>
      <top/>
      <bottom/>
      <diagonal/>
    </border>
    <border>
      <left/>
      <right/>
      <top/>
      <bottom style="thin">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dotted">
        <color indexed="64"/>
      </right>
      <top style="medium">
        <color indexed="64"/>
      </top>
      <bottom/>
      <diagonal/>
    </border>
    <border>
      <left style="thin">
        <color indexed="64"/>
      </left>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dotted">
        <color indexed="64"/>
      </right>
      <top/>
      <bottom style="medium">
        <color indexed="64"/>
      </bottom>
      <diagonal/>
    </border>
    <border>
      <left style="dotted">
        <color indexed="64"/>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dotted">
        <color indexed="64"/>
      </right>
      <top style="thin">
        <color indexed="64"/>
      </top>
      <bottom style="medium">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medium">
        <color indexed="64"/>
      </bottom>
      <diagonal/>
    </border>
    <border>
      <left style="medium">
        <color theme="0" tint="-0.499984740745262"/>
      </left>
      <right style="thin">
        <color theme="0" tint="-0.499984740745262"/>
      </right>
      <top style="medium">
        <color theme="0" tint="-0.499984740745262"/>
      </top>
      <bottom style="double">
        <color theme="0" tint="-0.499984740745262"/>
      </bottom>
      <diagonal/>
    </border>
    <border>
      <left style="thin">
        <color theme="0" tint="-0.499984740745262"/>
      </left>
      <right/>
      <top style="medium">
        <color theme="0" tint="-0.499984740745262"/>
      </top>
      <bottom style="double">
        <color theme="0" tint="-0.499984740745262"/>
      </bottom>
      <diagonal/>
    </border>
    <border>
      <left style="thin">
        <color theme="0" tint="-0.499984740745262"/>
      </left>
      <right style="thin">
        <color theme="0" tint="-0.499984740745262"/>
      </right>
      <top style="medium">
        <color theme="0" tint="-0.499984740745262"/>
      </top>
      <bottom style="double">
        <color theme="0" tint="-0.499984740745262"/>
      </bottom>
      <diagonal/>
    </border>
    <border>
      <left/>
      <right/>
      <top style="medium">
        <color theme="0" tint="-0.499984740745262"/>
      </top>
      <bottom style="double">
        <color theme="0" tint="-0.499984740745262"/>
      </bottom>
      <diagonal/>
    </border>
    <border>
      <left style="thin">
        <color theme="0" tint="-0.499984740745262"/>
      </left>
      <right style="medium">
        <color theme="0" tint="-0.499984740745262"/>
      </right>
      <top style="medium">
        <color theme="0" tint="-0.499984740745262"/>
      </top>
      <bottom style="double">
        <color theme="0" tint="-0.499984740745262"/>
      </bottom>
      <diagonal/>
    </border>
    <border>
      <left/>
      <right style="thin">
        <color theme="0" tint="-0.499984740745262"/>
      </right>
      <top style="medium">
        <color theme="0" tint="-0.499984740745262"/>
      </top>
      <bottom style="double">
        <color theme="0" tint="-0.499984740745262"/>
      </bottom>
      <diagonal/>
    </border>
    <border>
      <left style="thin">
        <color theme="0" tint="-0.499984740745262"/>
      </left>
      <right/>
      <top style="medium">
        <color theme="0" tint="-0.499984740745262"/>
      </top>
      <bottom style="double">
        <color indexed="64"/>
      </bottom>
      <diagonal/>
    </border>
    <border>
      <left/>
      <right/>
      <top style="medium">
        <color theme="0" tint="-0.499984740745262"/>
      </top>
      <bottom style="double">
        <color indexed="64"/>
      </bottom>
      <diagonal/>
    </border>
    <border>
      <left/>
      <right style="thin">
        <color theme="0" tint="-0.499984740745262"/>
      </right>
      <top style="medium">
        <color theme="0" tint="-0.499984740745262"/>
      </top>
      <bottom style="double">
        <color indexed="64"/>
      </bottom>
      <diagonal/>
    </border>
    <border>
      <left style="thin">
        <color theme="0" tint="-0.499984740745262"/>
      </left>
      <right style="thin">
        <color theme="0" tint="-0.499984740745262"/>
      </right>
      <top style="medium">
        <color theme="0" tint="-0.499984740745262"/>
      </top>
      <bottom style="double">
        <color indexed="64"/>
      </bottom>
      <diagonal/>
    </border>
    <border>
      <left style="medium">
        <color theme="0" tint="-0.499984740745262"/>
      </left>
      <right style="thin">
        <color theme="0" tint="-0.499984740745262"/>
      </right>
      <top/>
      <bottom style="thin">
        <color theme="0" tint="-0.499984740745262"/>
      </bottom>
      <diagonal/>
    </border>
    <border>
      <left style="thin">
        <color theme="0" tint="-0.499984740745262"/>
      </left>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right/>
      <top/>
      <bottom style="thin">
        <color theme="0" tint="-0.499984740745262"/>
      </bottom>
      <diagonal/>
    </border>
    <border>
      <left style="thin">
        <color theme="0" tint="-0.499984740745262"/>
      </left>
      <right style="medium">
        <color theme="0" tint="-0.499984740745262"/>
      </right>
      <top/>
      <bottom style="thin">
        <color theme="0" tint="-0.499984740745262"/>
      </bottom>
      <diagonal/>
    </border>
    <border>
      <left/>
      <right style="thin">
        <color theme="0" tint="-0.499984740745262"/>
      </right>
      <top/>
      <bottom style="thin">
        <color theme="0" tint="-0.499984740745262"/>
      </bottom>
      <diagonal/>
    </border>
    <border>
      <left style="medium">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medium">
        <color theme="0" tint="-0.499984740745262"/>
      </right>
      <top style="double">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medium">
        <color theme="0" tint="-0.499984740745262"/>
      </right>
      <top style="thin">
        <color theme="0" tint="-0.499984740745262"/>
      </top>
      <bottom style="medium">
        <color theme="0" tint="-0.499984740745262"/>
      </bottom>
      <diagonal/>
    </border>
    <border>
      <left style="thin">
        <color theme="0" tint="-0.499984740745262"/>
      </left>
      <right/>
      <top style="thin">
        <color theme="0" tint="-0.499984740745262"/>
      </top>
      <bottom style="medium">
        <color theme="0" tint="-0.499984740745262"/>
      </bottom>
      <diagonal/>
    </border>
    <border>
      <left/>
      <right/>
      <top style="thin">
        <color theme="0" tint="-0.499984740745262"/>
      </top>
      <bottom style="medium">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style="medium">
        <color theme="0" tint="-0.499984740745262"/>
      </left>
      <right style="thin">
        <color theme="0" tint="-0.499984740745262"/>
      </right>
      <top style="medium">
        <color theme="0" tint="-0.499984740745262"/>
      </top>
      <bottom style="medium">
        <color theme="0" tint="-0.499984740745262"/>
      </bottom>
      <diagonal/>
    </border>
    <border>
      <left style="thin">
        <color theme="0" tint="-0.499984740745262"/>
      </left>
      <right/>
      <top style="medium">
        <color theme="0" tint="-0.499984740745262"/>
      </top>
      <bottom style="medium">
        <color theme="0" tint="-0.499984740745262"/>
      </bottom>
      <diagonal/>
    </border>
    <border>
      <left style="thin">
        <color theme="0" tint="-0.499984740745262"/>
      </left>
      <right style="thin">
        <color theme="0" tint="-0.499984740745262"/>
      </right>
      <top style="medium">
        <color theme="0" tint="-0.499984740745262"/>
      </top>
      <bottom style="medium">
        <color theme="0" tint="-0.499984740745262"/>
      </bottom>
      <diagonal/>
    </border>
    <border>
      <left/>
      <right style="thin">
        <color theme="0" tint="-0.499984740745262"/>
      </right>
      <top style="thin">
        <color theme="0" tint="-0.499984740745262"/>
      </top>
      <bottom style="medium">
        <color theme="0" tint="-0.499984740745262"/>
      </bottom>
      <diagonal/>
    </border>
    <border>
      <left/>
      <right/>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style="medium">
        <color theme="0" tint="-0.499984740745262"/>
      </left>
      <right/>
      <top style="medium">
        <color theme="0" tint="-0.499984740745262"/>
      </top>
      <bottom style="double">
        <color theme="0" tint="-0.499984740745262"/>
      </bottom>
      <diagonal/>
    </border>
    <border>
      <left/>
      <right/>
      <top style="double">
        <color theme="0" tint="-0.499984740745262"/>
      </top>
      <bottom style="thin">
        <color theme="0" tint="-0.499984740745262"/>
      </bottom>
      <diagonal/>
    </border>
    <border>
      <left style="medium">
        <color theme="0" tint="-0.499984740745262"/>
      </left>
      <right/>
      <top style="double">
        <color theme="0" tint="-0.499984740745262"/>
      </top>
      <bottom style="thin">
        <color theme="0" tint="-0.499984740745262"/>
      </bottom>
      <diagonal/>
    </border>
    <border>
      <left style="medium">
        <color theme="0" tint="-0.499984740745262"/>
      </left>
      <right/>
      <top style="thin">
        <color theme="0" tint="-0.499984740745262"/>
      </top>
      <bottom style="thin">
        <color theme="0" tint="-0.499984740745262"/>
      </bottom>
      <diagonal/>
    </border>
    <border>
      <left style="medium">
        <color theme="0" tint="-0.499984740745262"/>
      </left>
      <right/>
      <top style="thin">
        <color theme="0" tint="-0.499984740745262"/>
      </top>
      <bottom style="medium">
        <color theme="0" tint="-0.499984740745262"/>
      </bottom>
      <diagonal/>
    </border>
    <border>
      <left/>
      <right style="medium">
        <color theme="0" tint="-0.499984740745262"/>
      </right>
      <top style="medium">
        <color theme="0" tint="-0.499984740745262"/>
      </top>
      <bottom style="double">
        <color theme="0" tint="-0.499984740745262"/>
      </bottom>
      <diagonal/>
    </border>
    <border>
      <left/>
      <right style="medium">
        <color theme="0" tint="-0.499984740745262"/>
      </right>
      <top style="double">
        <color theme="0" tint="-0.499984740745262"/>
      </top>
      <bottom style="thin">
        <color theme="0" tint="-0.499984740745262"/>
      </bottom>
      <diagonal/>
    </border>
    <border>
      <left/>
      <right style="medium">
        <color theme="0" tint="-0.499984740745262"/>
      </right>
      <top style="thin">
        <color theme="0" tint="-0.499984740745262"/>
      </top>
      <bottom style="thin">
        <color theme="0" tint="-0.499984740745262"/>
      </bottom>
      <diagonal/>
    </border>
    <border>
      <left/>
      <right style="medium">
        <color theme="0" tint="-0.499984740745262"/>
      </right>
      <top style="thin">
        <color theme="0" tint="-0.499984740745262"/>
      </top>
      <bottom style="medium">
        <color theme="0" tint="-0.499984740745262"/>
      </bottom>
      <diagonal/>
    </border>
    <border>
      <left/>
      <right/>
      <top style="medium">
        <color indexed="64"/>
      </top>
      <bottom style="thin">
        <color indexed="64"/>
      </bottom>
      <diagonal/>
    </border>
    <border>
      <left style="medium">
        <color theme="0" tint="-0.499984740745262"/>
      </left>
      <right style="thin">
        <color theme="0" tint="-0.499984740745262"/>
      </right>
      <top style="medium">
        <color theme="0" tint="-0.499984740745262"/>
      </top>
      <bottom/>
      <diagonal/>
    </border>
    <border>
      <left style="thin">
        <color theme="0" tint="-0.499984740745262"/>
      </left>
      <right style="medium">
        <color theme="0" tint="-0.499984740745262"/>
      </right>
      <top style="medium">
        <color theme="0" tint="-0.499984740745262"/>
      </top>
      <bottom/>
      <diagonal/>
    </border>
    <border>
      <left style="thin">
        <color theme="0" tint="-0.499984740745262"/>
      </left>
      <right style="thin">
        <color theme="0" tint="-0.499984740745262"/>
      </right>
      <top style="medium">
        <color theme="0" tint="-0.499984740745262"/>
      </top>
      <bottom/>
      <diagonal/>
    </border>
    <border>
      <left style="medium">
        <color theme="0" tint="-0.499984740745262"/>
      </left>
      <right style="thin">
        <color theme="0"/>
      </right>
      <top/>
      <bottom/>
      <diagonal/>
    </border>
    <border>
      <left style="thin">
        <color theme="0"/>
      </left>
      <right style="thin">
        <color theme="0"/>
      </right>
      <top/>
      <bottom/>
      <diagonal/>
    </border>
    <border>
      <left style="thin">
        <color theme="0"/>
      </left>
      <right style="medium">
        <color theme="0" tint="-0.499984740745262"/>
      </right>
      <top/>
      <bottom/>
      <diagonal/>
    </border>
    <border>
      <left style="thin">
        <color theme="0"/>
      </left>
      <right/>
      <top/>
      <bottom/>
      <diagonal/>
    </border>
    <border>
      <left style="thin">
        <color indexed="64"/>
      </left>
      <right style="thin">
        <color indexed="64"/>
      </right>
      <top style="thin">
        <color indexed="64"/>
      </top>
      <bottom/>
      <diagonal/>
    </border>
    <border>
      <left style="thin">
        <color auto="1"/>
      </left>
      <right/>
      <top style="thin">
        <color auto="1"/>
      </top>
      <bottom/>
      <diagonal/>
    </border>
    <border>
      <left style="double">
        <color auto="1"/>
      </left>
      <right style="thin">
        <color auto="1"/>
      </right>
      <top style="thin">
        <color indexed="64"/>
      </top>
      <bottom/>
      <diagonal/>
    </border>
    <border>
      <left/>
      <right/>
      <top style="thin">
        <color indexed="64"/>
      </top>
      <bottom/>
      <diagonal/>
    </border>
    <border>
      <left style="thin">
        <color indexed="64"/>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double">
        <color theme="0"/>
      </left>
      <right/>
      <top/>
      <bottom style="thin">
        <color indexed="64"/>
      </bottom>
      <diagonal/>
    </border>
    <border>
      <left style="double">
        <color theme="0"/>
      </left>
      <right style="thin">
        <color theme="0"/>
      </right>
      <top/>
      <bottom style="thin">
        <color indexed="64"/>
      </bottom>
      <diagonal/>
    </border>
    <border>
      <left/>
      <right style="thin">
        <color theme="0"/>
      </right>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dotted">
        <color indexed="64"/>
      </left>
      <right/>
      <top style="medium">
        <color indexed="64"/>
      </top>
      <bottom/>
      <diagonal/>
    </border>
    <border>
      <left style="dotted">
        <color indexed="64"/>
      </left>
      <right/>
      <top/>
      <bottom style="medium">
        <color indexed="64"/>
      </bottom>
      <diagonal/>
    </border>
    <border>
      <left style="dotted">
        <color indexed="64"/>
      </left>
      <right/>
      <top style="thin">
        <color indexed="64"/>
      </top>
      <bottom style="thin">
        <color indexed="64"/>
      </bottom>
      <diagonal/>
    </border>
    <border>
      <left style="dotted">
        <color indexed="64"/>
      </left>
      <right/>
      <top style="thin">
        <color indexed="64"/>
      </top>
      <bottom style="medium">
        <color indexed="64"/>
      </bottom>
      <diagonal/>
    </border>
    <border>
      <left style="medium">
        <color theme="0" tint="-0.499984740745262"/>
      </left>
      <right style="medium">
        <color theme="0" tint="-0.499984740745262"/>
      </right>
      <top style="medium">
        <color theme="0" tint="-0.499984740745262"/>
      </top>
      <bottom style="double">
        <color theme="0" tint="-0.499984740745262"/>
      </bottom>
      <diagonal/>
    </border>
    <border>
      <left style="medium">
        <color theme="0" tint="-0.499984740745262"/>
      </left>
      <right style="medium">
        <color theme="0" tint="-0.499984740745262"/>
      </right>
      <top style="double">
        <color theme="0" tint="-0.499984740745262"/>
      </top>
      <bottom style="medium">
        <color theme="0" tint="-0.499984740745262"/>
      </bottom>
      <diagonal/>
    </border>
    <border>
      <left style="medium">
        <color theme="0" tint="-0.499984740745262"/>
      </left>
      <right style="thin">
        <color theme="0"/>
      </right>
      <top/>
      <bottom style="thin">
        <color theme="0" tint="-0.499984740745262"/>
      </bottom>
      <diagonal/>
    </border>
    <border>
      <left style="medium">
        <color theme="0" tint="-0.499984740745262"/>
      </left>
      <right style="thin">
        <color theme="0" tint="-0.499984740745262"/>
      </right>
      <top style="thin">
        <color theme="0" tint="-0.499984740745262"/>
      </top>
      <bottom/>
      <diagonal/>
    </border>
    <border>
      <left style="thin">
        <color theme="0" tint="-0.499984740745262"/>
      </left>
      <right style="medium">
        <color theme="0" tint="-0.499984740745262"/>
      </right>
      <top style="thin">
        <color theme="0" tint="-0.499984740745262"/>
      </top>
      <bottom/>
      <diagonal/>
    </border>
    <border>
      <left style="medium">
        <color theme="0" tint="-0.499984740745262"/>
      </left>
      <right style="thin">
        <color theme="0" tint="-0.499984740745262"/>
      </right>
      <top style="medium">
        <color theme="0" tint="-0.499984740745262"/>
      </top>
      <bottom style="thin">
        <color theme="0" tint="-0.499984740745262"/>
      </bottom>
      <diagonal/>
    </border>
    <border>
      <left style="thin">
        <color theme="0" tint="-0.499984740745262"/>
      </left>
      <right style="medium">
        <color theme="0" tint="-0.499984740745262"/>
      </right>
      <top style="medium">
        <color theme="0" tint="-0.499984740745262"/>
      </top>
      <bottom style="thin">
        <color theme="0" tint="-0.499984740745262"/>
      </bottom>
      <diagonal/>
    </border>
    <border>
      <left style="thin">
        <color indexed="64"/>
      </left>
      <right style="thin">
        <color theme="0" tint="-0.499984740745262"/>
      </right>
      <top style="double">
        <color indexed="64"/>
      </top>
      <bottom style="thin">
        <color theme="0" tint="-0.499984740745262"/>
      </bottom>
      <diagonal/>
    </border>
    <border>
      <left style="thin">
        <color indexed="64"/>
      </left>
      <right style="thin">
        <color theme="0" tint="-0.499984740745262"/>
      </right>
      <top style="thin">
        <color theme="0" tint="-0.499984740745262"/>
      </top>
      <bottom style="thin">
        <color theme="0" tint="-0.499984740745262"/>
      </bottom>
      <diagonal/>
    </border>
    <border>
      <left/>
      <right/>
      <top style="thin">
        <color theme="0" tint="-0.499984740745262"/>
      </top>
      <bottom/>
      <diagonal/>
    </border>
    <border>
      <left/>
      <right/>
      <top style="medium">
        <color theme="0" tint="-0.499984740745262"/>
      </top>
      <bottom style="thin">
        <color theme="0" tint="-0.499984740745262"/>
      </bottom>
      <diagonal/>
    </border>
    <border>
      <left/>
      <right/>
      <top style="medium">
        <color theme="0" tint="-0.499984740745262"/>
      </top>
      <bottom style="medium">
        <color theme="0" tint="-0.499984740745262"/>
      </bottom>
      <diagonal/>
    </border>
    <border>
      <left style="thin">
        <color theme="0" tint="-0.499984740745262"/>
      </left>
      <right style="medium">
        <color theme="0" tint="-0.499984740745262"/>
      </right>
      <top style="medium">
        <color theme="0" tint="-0.499984740745262"/>
      </top>
      <bottom style="medium">
        <color theme="0" tint="-0.499984740745262"/>
      </bottom>
      <diagonal/>
    </border>
    <border>
      <left style="dotted">
        <color indexed="64"/>
      </left>
      <right style="thin">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style="dotted">
        <color indexed="8"/>
      </left>
      <right style="dotted">
        <color indexed="8"/>
      </right>
      <top style="medium">
        <color indexed="64"/>
      </top>
      <bottom style="thin">
        <color indexed="64"/>
      </bottom>
      <diagonal/>
    </border>
    <border>
      <left style="thin">
        <color indexed="8"/>
      </left>
      <right/>
      <top style="medium">
        <color indexed="64"/>
      </top>
      <bottom style="thin">
        <color indexed="64"/>
      </bottom>
      <diagonal/>
    </border>
    <border>
      <left/>
      <right style="thin">
        <color indexed="8"/>
      </right>
      <top style="medium">
        <color indexed="64"/>
      </top>
      <bottom style="thin">
        <color indexed="64"/>
      </bottom>
      <diagonal/>
    </border>
  </borders>
  <cellStyleXfs count="3">
    <xf numFmtId="0" fontId="0" fillId="0" borderId="0">
      <alignment vertical="center"/>
    </xf>
    <xf numFmtId="0" fontId="6" fillId="0" borderId="0"/>
    <xf numFmtId="0" fontId="5" fillId="0" borderId="0">
      <alignment vertical="center"/>
    </xf>
  </cellStyleXfs>
  <cellXfs count="303">
    <xf numFmtId="0" fontId="0" fillId="0" borderId="0" xfId="0">
      <alignment vertical="center"/>
    </xf>
    <xf numFmtId="0" fontId="10" fillId="0" borderId="0" xfId="1" applyFont="1" applyFill="1" applyAlignment="1">
      <alignment vertical="center"/>
    </xf>
    <xf numFmtId="0" fontId="0" fillId="3" borderId="46" xfId="0" applyFill="1" applyBorder="1" applyAlignment="1">
      <alignment horizontal="center" vertical="center"/>
    </xf>
    <xf numFmtId="0" fontId="0" fillId="3" borderId="47" xfId="0" applyFill="1" applyBorder="1" applyAlignment="1">
      <alignment horizontal="center" vertical="center"/>
    </xf>
    <xf numFmtId="0" fontId="0" fillId="3" borderId="48" xfId="0" applyFill="1" applyBorder="1" applyAlignment="1">
      <alignment horizontal="center" vertical="center"/>
    </xf>
    <xf numFmtId="0" fontId="0" fillId="3" borderId="49" xfId="0" applyFill="1" applyBorder="1" applyAlignment="1">
      <alignment horizontal="center" vertical="center"/>
    </xf>
    <xf numFmtId="0" fontId="19" fillId="3" borderId="50" xfId="0" applyFont="1" applyFill="1" applyBorder="1" applyAlignment="1">
      <alignment horizontal="center" vertical="center" shrinkToFit="1"/>
    </xf>
    <xf numFmtId="0" fontId="0" fillId="3" borderId="50" xfId="0" applyFill="1" applyBorder="1" applyAlignment="1">
      <alignment horizontal="center" vertical="center"/>
    </xf>
    <xf numFmtId="0" fontId="0" fillId="3" borderId="55" xfId="0" applyFill="1" applyBorder="1" applyAlignment="1">
      <alignment horizontal="center" vertical="center" shrinkToFit="1"/>
    </xf>
    <xf numFmtId="0" fontId="20" fillId="0" borderId="56" xfId="0" applyNumberFormat="1" applyFont="1" applyFill="1" applyBorder="1" applyAlignment="1" applyProtection="1">
      <alignment horizontal="center" vertical="center" wrapText="1"/>
    </xf>
    <xf numFmtId="0" fontId="20" fillId="0" borderId="57" xfId="0" applyFont="1" applyFill="1" applyBorder="1" applyAlignment="1" applyProtection="1">
      <alignment vertical="center" wrapText="1"/>
    </xf>
    <xf numFmtId="0" fontId="20" fillId="0" borderId="58" xfId="0" applyFont="1" applyFill="1" applyBorder="1" applyAlignment="1" applyProtection="1">
      <alignment horizontal="center" vertical="center" wrapText="1"/>
    </xf>
    <xf numFmtId="0" fontId="20" fillId="0" borderId="59" xfId="0" applyFont="1" applyFill="1" applyBorder="1" applyAlignment="1" applyProtection="1">
      <alignment vertical="center" wrapText="1"/>
    </xf>
    <xf numFmtId="0" fontId="21" fillId="0" borderId="60" xfId="0" applyFont="1" applyFill="1" applyBorder="1" applyAlignment="1" applyProtection="1">
      <alignment vertical="center" wrapText="1"/>
    </xf>
    <xf numFmtId="49" fontId="0" fillId="0" borderId="57" xfId="0" applyNumberFormat="1" applyFill="1" applyBorder="1" applyAlignment="1">
      <alignment horizontal="center" vertical="center"/>
    </xf>
    <xf numFmtId="49" fontId="0" fillId="0" borderId="59" xfId="0" applyNumberFormat="1" applyFill="1" applyBorder="1" applyAlignment="1">
      <alignment horizontal="center" vertical="center"/>
    </xf>
    <xf numFmtId="49" fontId="0" fillId="0" borderId="58" xfId="0" applyNumberFormat="1" applyFill="1" applyBorder="1" applyAlignment="1">
      <alignment horizontal="center" vertical="center"/>
    </xf>
    <xf numFmtId="0" fontId="0" fillId="0" borderId="0" xfId="0" applyFill="1">
      <alignment vertical="center"/>
    </xf>
    <xf numFmtId="0" fontId="0" fillId="0" borderId="63" xfId="0" applyFill="1" applyBorder="1" applyAlignment="1">
      <alignment horizontal="center" vertical="center"/>
    </xf>
    <xf numFmtId="0" fontId="20" fillId="0" borderId="64" xfId="0" applyNumberFormat="1" applyFont="1" applyFill="1" applyBorder="1" applyAlignment="1" applyProtection="1">
      <alignment horizontal="center" vertical="center" wrapText="1"/>
    </xf>
    <xf numFmtId="0" fontId="20" fillId="0" borderId="65" xfId="0" applyFont="1" applyFill="1" applyBorder="1" applyAlignment="1" applyProtection="1">
      <alignment vertical="center" wrapText="1"/>
    </xf>
    <xf numFmtId="0" fontId="20" fillId="0" borderId="66" xfId="0" applyFont="1" applyFill="1" applyBorder="1" applyAlignment="1" applyProtection="1">
      <alignment horizontal="center" vertical="center" wrapText="1"/>
    </xf>
    <xf numFmtId="0" fontId="20" fillId="0" borderId="67" xfId="0" applyFont="1" applyFill="1" applyBorder="1" applyAlignment="1" applyProtection="1">
      <alignment vertical="center" wrapText="1"/>
    </xf>
    <xf numFmtId="0" fontId="21" fillId="0" borderId="68" xfId="0" applyFont="1" applyFill="1" applyBorder="1" applyAlignment="1" applyProtection="1">
      <alignment vertical="center" wrapText="1"/>
    </xf>
    <xf numFmtId="49" fontId="0" fillId="0" borderId="66" xfId="0" applyNumberFormat="1" applyFill="1" applyBorder="1" applyAlignment="1">
      <alignment horizontal="center" vertical="center"/>
    </xf>
    <xf numFmtId="49" fontId="0" fillId="0" borderId="65" xfId="0" applyNumberFormat="1" applyFill="1" applyBorder="1" applyAlignment="1">
      <alignment horizontal="center" vertical="center"/>
    </xf>
    <xf numFmtId="49" fontId="0" fillId="0" borderId="67" xfId="0" applyNumberFormat="1" applyFill="1" applyBorder="1" applyAlignment="1">
      <alignment horizontal="center" vertical="center"/>
    </xf>
    <xf numFmtId="0" fontId="0" fillId="0" borderId="71" xfId="0" applyFill="1" applyBorder="1" applyAlignment="1">
      <alignment horizontal="center" vertical="center"/>
    </xf>
    <xf numFmtId="0" fontId="0" fillId="0" borderId="66" xfId="0" applyBorder="1" applyAlignment="1">
      <alignment horizontal="center" vertical="center"/>
    </xf>
    <xf numFmtId="0" fontId="21" fillId="0" borderId="68" xfId="0" applyFont="1" applyFill="1" applyBorder="1" applyAlignment="1" applyProtection="1">
      <alignment horizontal="center" vertical="center" wrapText="1"/>
    </xf>
    <xf numFmtId="49" fontId="0" fillId="0" borderId="72" xfId="0" applyNumberFormat="1" applyFill="1" applyBorder="1" applyAlignment="1">
      <alignment horizontal="center" vertical="center"/>
    </xf>
    <xf numFmtId="49" fontId="0" fillId="0" borderId="73" xfId="0" applyNumberFormat="1" applyFill="1" applyBorder="1" applyAlignment="1">
      <alignment horizontal="center" vertical="center"/>
    </xf>
    <xf numFmtId="49" fontId="0" fillId="0" borderId="74" xfId="0" applyNumberFormat="1" applyFill="1" applyBorder="1" applyAlignment="1">
      <alignment horizontal="center" vertical="center"/>
    </xf>
    <xf numFmtId="0" fontId="0" fillId="0" borderId="75" xfId="0" applyFill="1" applyBorder="1" applyAlignment="1">
      <alignment horizontal="center" vertical="center"/>
    </xf>
    <xf numFmtId="0" fontId="0" fillId="0" borderId="77" xfId="0" applyFill="1" applyBorder="1" applyAlignment="1">
      <alignment horizontal="center" vertical="center"/>
    </xf>
    <xf numFmtId="0" fontId="0" fillId="0" borderId="74" xfId="0" applyBorder="1" applyAlignment="1">
      <alignment horizontal="center" vertical="center"/>
    </xf>
    <xf numFmtId="0" fontId="20" fillId="0" borderId="67" xfId="0" applyFont="1" applyFill="1" applyBorder="1" applyAlignment="1" applyProtection="1">
      <alignment horizontal="center" vertical="center" wrapText="1"/>
    </xf>
    <xf numFmtId="0" fontId="22" fillId="0" borderId="68" xfId="0" applyFont="1" applyFill="1" applyBorder="1" applyAlignment="1" applyProtection="1">
      <alignment horizontal="center" vertical="center" wrapText="1"/>
    </xf>
    <xf numFmtId="0" fontId="23" fillId="0" borderId="67" xfId="0" applyFont="1" applyFill="1" applyBorder="1" applyAlignment="1" applyProtection="1">
      <alignment horizontal="center" vertical="center" wrapText="1"/>
    </xf>
    <xf numFmtId="0" fontId="0" fillId="0" borderId="64" xfId="0" applyBorder="1" applyAlignment="1">
      <alignment horizontal="center" vertical="center"/>
    </xf>
    <xf numFmtId="0" fontId="0" fillId="0" borderId="70" xfId="0" applyBorder="1" applyAlignment="1">
      <alignment horizontal="center" vertical="center"/>
    </xf>
    <xf numFmtId="0" fontId="0" fillId="0" borderId="65" xfId="0" applyBorder="1">
      <alignment vertical="center"/>
    </xf>
    <xf numFmtId="0" fontId="0" fillId="0" borderId="67" xfId="0" applyBorder="1">
      <alignment vertical="center"/>
    </xf>
    <xf numFmtId="0" fontId="0" fillId="0" borderId="65" xfId="0" applyBorder="1" applyAlignment="1">
      <alignment vertical="center" shrinkToFit="1"/>
    </xf>
    <xf numFmtId="0" fontId="0" fillId="0" borderId="66" xfId="0" applyBorder="1" applyAlignment="1">
      <alignment horizontal="center" vertical="center" shrinkToFit="1"/>
    </xf>
    <xf numFmtId="0" fontId="0" fillId="0" borderId="67" xfId="0" applyBorder="1" applyAlignment="1">
      <alignment vertical="center" shrinkToFit="1"/>
    </xf>
    <xf numFmtId="0" fontId="0" fillId="0" borderId="72" xfId="0" applyBorder="1">
      <alignment vertical="center"/>
    </xf>
    <xf numFmtId="0" fontId="0" fillId="0" borderId="73" xfId="0" applyBorder="1">
      <alignment vertical="center"/>
    </xf>
    <xf numFmtId="0" fontId="21" fillId="0" borderId="71" xfId="0" applyFont="1" applyFill="1" applyBorder="1" applyAlignment="1" applyProtection="1">
      <alignment vertical="center" wrapText="1"/>
    </xf>
    <xf numFmtId="0" fontId="0" fillId="0" borderId="76" xfId="0" applyFill="1" applyBorder="1">
      <alignment vertical="center"/>
    </xf>
    <xf numFmtId="0" fontId="0" fillId="0" borderId="77" xfId="0" applyBorder="1" applyAlignment="1">
      <alignment horizontal="center" vertical="center"/>
    </xf>
    <xf numFmtId="0" fontId="19" fillId="0" borderId="80" xfId="0" applyFont="1" applyBorder="1">
      <alignment vertical="center"/>
    </xf>
    <xf numFmtId="0" fontId="5" fillId="0" borderId="0" xfId="2">
      <alignment vertical="center"/>
    </xf>
    <xf numFmtId="0" fontId="5" fillId="3" borderId="46" xfId="2" applyFill="1" applyBorder="1" applyAlignment="1">
      <alignment horizontal="center" vertical="center"/>
    </xf>
    <xf numFmtId="0" fontId="5" fillId="3" borderId="50" xfId="2" applyFill="1" applyBorder="1" applyAlignment="1">
      <alignment horizontal="center" vertical="center"/>
    </xf>
    <xf numFmtId="49" fontId="5" fillId="0" borderId="62" xfId="2" applyNumberFormat="1" applyBorder="1" applyAlignment="1">
      <alignment horizontal="center" vertical="center"/>
    </xf>
    <xf numFmtId="0" fontId="5" fillId="0" borderId="63" xfId="2" applyBorder="1">
      <alignment vertical="center"/>
    </xf>
    <xf numFmtId="49" fontId="5" fillId="0" borderId="64" xfId="2" applyNumberFormat="1" applyBorder="1" applyAlignment="1">
      <alignment horizontal="center" vertical="center"/>
    </xf>
    <xf numFmtId="0" fontId="5" fillId="0" borderId="68" xfId="2" applyBorder="1">
      <alignment vertical="center"/>
    </xf>
    <xf numFmtId="49" fontId="5" fillId="0" borderId="70" xfId="2" applyNumberFormat="1" applyBorder="1" applyAlignment="1">
      <alignment horizontal="center" vertical="center"/>
    </xf>
    <xf numFmtId="0" fontId="5" fillId="0" borderId="71" xfId="2" applyBorder="1">
      <alignment vertical="center"/>
    </xf>
    <xf numFmtId="49" fontId="5" fillId="0" borderId="56" xfId="2" applyNumberFormat="1" applyBorder="1" applyAlignment="1">
      <alignment horizontal="center" vertical="center"/>
    </xf>
    <xf numFmtId="49" fontId="0" fillId="2" borderId="57" xfId="0" applyNumberFormat="1" applyFill="1" applyBorder="1" applyAlignment="1">
      <alignment horizontal="center" vertical="center"/>
    </xf>
    <xf numFmtId="49" fontId="0" fillId="2" borderId="61" xfId="0" applyNumberFormat="1" applyFill="1" applyBorder="1" applyAlignment="1">
      <alignment horizontal="center" vertical="center"/>
    </xf>
    <xf numFmtId="49" fontId="0" fillId="2" borderId="65" xfId="0" applyNumberFormat="1" applyFill="1" applyBorder="1" applyAlignment="1">
      <alignment horizontal="center" vertical="center"/>
    </xf>
    <xf numFmtId="49" fontId="0" fillId="2" borderId="69" xfId="0" applyNumberFormat="1" applyFill="1" applyBorder="1" applyAlignment="1">
      <alignment horizontal="center" vertical="center"/>
    </xf>
    <xf numFmtId="49" fontId="0" fillId="2" borderId="72" xfId="0" applyNumberFormat="1" applyFill="1" applyBorder="1" applyAlignment="1">
      <alignment horizontal="center" vertical="center"/>
    </xf>
    <xf numFmtId="49" fontId="0" fillId="2" borderId="78" xfId="0" applyNumberFormat="1" applyFill="1" applyBorder="1" applyAlignment="1">
      <alignment horizontal="center" vertical="center"/>
    </xf>
    <xf numFmtId="49" fontId="0" fillId="2" borderId="59" xfId="0" applyNumberFormat="1" applyFill="1" applyBorder="1" applyAlignment="1">
      <alignment horizontal="center" vertical="center"/>
    </xf>
    <xf numFmtId="0" fontId="0" fillId="2" borderId="67" xfId="0" applyNumberFormat="1" applyFill="1" applyBorder="1" applyAlignment="1">
      <alignment horizontal="center" vertical="center"/>
    </xf>
    <xf numFmtId="0" fontId="0" fillId="2" borderId="73" xfId="0" applyNumberFormat="1" applyFill="1" applyBorder="1" applyAlignment="1">
      <alignment horizontal="center" vertical="center"/>
    </xf>
    <xf numFmtId="0" fontId="5" fillId="0" borderId="63" xfId="2" applyFont="1" applyBorder="1">
      <alignment vertical="center"/>
    </xf>
    <xf numFmtId="0" fontId="5" fillId="0" borderId="68" xfId="2" applyFont="1" applyBorder="1">
      <alignment vertical="center"/>
    </xf>
    <xf numFmtId="0" fontId="4" fillId="3" borderId="50" xfId="2" applyFont="1" applyFill="1" applyBorder="1" applyAlignment="1">
      <alignment horizontal="center" vertical="center"/>
    </xf>
    <xf numFmtId="0" fontId="3" fillId="0" borderId="0" xfId="2" applyFont="1">
      <alignment vertical="center"/>
    </xf>
    <xf numFmtId="49" fontId="3" fillId="0" borderId="83" xfId="2" applyNumberFormat="1" applyFont="1" applyBorder="1" applyAlignment="1">
      <alignment horizontal="center" vertical="center"/>
    </xf>
    <xf numFmtId="49" fontId="3" fillId="0" borderId="84" xfId="2" applyNumberFormat="1" applyFont="1" applyBorder="1" applyAlignment="1">
      <alignment horizontal="center" vertical="center"/>
    </xf>
    <xf numFmtId="49" fontId="3" fillId="0" borderId="82" xfId="2" applyNumberFormat="1" applyFont="1" applyBorder="1" applyAlignment="1">
      <alignment horizontal="center" vertical="center"/>
    </xf>
    <xf numFmtId="49" fontId="3" fillId="0" borderId="67" xfId="2" applyNumberFormat="1" applyFont="1" applyBorder="1" applyAlignment="1">
      <alignment horizontal="center" vertical="center"/>
    </xf>
    <xf numFmtId="49" fontId="3" fillId="0" borderId="87" xfId="2" applyNumberFormat="1" applyFont="1" applyBorder="1" applyAlignment="1">
      <alignment horizontal="center" vertical="center"/>
    </xf>
    <xf numFmtId="49" fontId="3" fillId="0" borderId="88" xfId="2" applyNumberFormat="1" applyFont="1" applyBorder="1" applyAlignment="1">
      <alignment horizontal="center" vertical="center"/>
    </xf>
    <xf numFmtId="49" fontId="3" fillId="0" borderId="85" xfId="2" applyNumberFormat="1" applyFont="1" applyBorder="1" applyAlignment="1">
      <alignment horizontal="center" vertical="center"/>
    </xf>
    <xf numFmtId="49" fontId="3" fillId="0" borderId="73" xfId="2" applyNumberFormat="1" applyFont="1" applyBorder="1" applyAlignment="1">
      <alignment horizontal="center" vertical="center"/>
    </xf>
    <xf numFmtId="49" fontId="3" fillId="0" borderId="89" xfId="2" applyNumberFormat="1" applyFont="1" applyBorder="1" applyAlignment="1">
      <alignment horizontal="center" vertical="center"/>
    </xf>
    <xf numFmtId="49" fontId="0" fillId="0" borderId="62" xfId="0" applyNumberFormat="1" applyFill="1" applyBorder="1" applyAlignment="1">
      <alignment horizontal="center" vertical="center"/>
    </xf>
    <xf numFmtId="49" fontId="0" fillId="0" borderId="70" xfId="0" applyNumberFormat="1" applyFill="1" applyBorder="1" applyAlignment="1">
      <alignment horizontal="center" vertical="center"/>
    </xf>
    <xf numFmtId="49" fontId="2" fillId="0" borderId="62" xfId="2" applyNumberFormat="1" applyFont="1" applyBorder="1" applyAlignment="1">
      <alignment horizontal="center" vertical="center"/>
    </xf>
    <xf numFmtId="49" fontId="2" fillId="0" borderId="64" xfId="2" applyNumberFormat="1" applyFont="1" applyBorder="1" applyAlignment="1">
      <alignment horizontal="center" vertical="center"/>
    </xf>
    <xf numFmtId="49" fontId="2" fillId="0" borderId="70" xfId="2" applyNumberFormat="1" applyFont="1" applyBorder="1" applyAlignment="1">
      <alignment horizontal="center" vertical="center"/>
    </xf>
    <xf numFmtId="0" fontId="10" fillId="0" borderId="0" xfId="0" applyFont="1" applyAlignment="1">
      <alignment vertical="center"/>
    </xf>
    <xf numFmtId="0" fontId="10" fillId="2" borderId="0" xfId="0" applyFont="1" applyFill="1" applyAlignment="1">
      <alignment vertical="center"/>
    </xf>
    <xf numFmtId="0" fontId="8" fillId="0" borderId="66" xfId="0" applyFont="1" applyBorder="1" applyAlignment="1">
      <alignment vertical="center" shrinkToFit="1"/>
    </xf>
    <xf numFmtId="0" fontId="8" fillId="0" borderId="66" xfId="0" applyFont="1" applyBorder="1" applyAlignment="1">
      <alignment horizontal="center" vertical="center" shrinkToFit="1"/>
    </xf>
    <xf numFmtId="0" fontId="10" fillId="0" borderId="68" xfId="0" applyFont="1" applyBorder="1">
      <alignment vertical="center"/>
    </xf>
    <xf numFmtId="55" fontId="8" fillId="0" borderId="66" xfId="0" applyNumberFormat="1" applyFont="1" applyBorder="1" applyAlignment="1">
      <alignment vertical="center" shrinkToFit="1"/>
    </xf>
    <xf numFmtId="0" fontId="8" fillId="0" borderId="66" xfId="0" applyNumberFormat="1" applyFont="1" applyBorder="1" applyAlignment="1">
      <alignment vertical="center" shrinkToFit="1"/>
    </xf>
    <xf numFmtId="55" fontId="8" fillId="0" borderId="68" xfId="0" applyNumberFormat="1" applyFont="1" applyBorder="1" applyAlignment="1">
      <alignment vertical="center" shrinkToFit="1"/>
    </xf>
    <xf numFmtId="0" fontId="10" fillId="2" borderId="0" xfId="1" applyFont="1" applyFill="1" applyAlignment="1">
      <alignment vertical="center"/>
    </xf>
    <xf numFmtId="0" fontId="0" fillId="0" borderId="98" xfId="0" applyNumberFormat="1" applyFont="1" applyFill="1" applyBorder="1" applyAlignment="1" applyProtection="1">
      <alignment horizontal="center" vertical="center" wrapText="1"/>
      <protection locked="0"/>
    </xf>
    <xf numFmtId="0" fontId="0" fillId="8" borderId="98" xfId="0" applyNumberFormat="1" applyFont="1" applyFill="1" applyBorder="1" applyAlignment="1" applyProtection="1">
      <alignment horizontal="center" vertical="center" wrapText="1"/>
      <protection locked="0"/>
    </xf>
    <xf numFmtId="0" fontId="0" fillId="9" borderId="98" xfId="0" applyNumberFormat="1" applyFont="1" applyFill="1" applyBorder="1" applyAlignment="1" applyProtection="1">
      <alignment horizontal="center" vertical="center" wrapText="1"/>
      <protection locked="0"/>
    </xf>
    <xf numFmtId="0" fontId="15" fillId="10" borderId="98" xfId="0" applyNumberFormat="1" applyFont="1" applyFill="1" applyBorder="1" applyAlignment="1" applyProtection="1">
      <alignment horizontal="center" vertical="center" wrapText="1"/>
      <protection locked="0"/>
    </xf>
    <xf numFmtId="0" fontId="0" fillId="11" borderId="98" xfId="0" applyNumberFormat="1" applyFont="1" applyFill="1" applyBorder="1" applyAlignment="1" applyProtection="1">
      <alignment horizontal="center" vertical="center" wrapText="1"/>
      <protection locked="0"/>
    </xf>
    <xf numFmtId="0" fontId="0" fillId="12" borderId="98" xfId="0" applyNumberFormat="1" applyFont="1" applyFill="1" applyBorder="1" applyAlignment="1" applyProtection="1">
      <alignment horizontal="center" vertical="center" wrapText="1"/>
      <protection locked="0"/>
    </xf>
    <xf numFmtId="0" fontId="0" fillId="13" borderId="98" xfId="0" applyNumberFormat="1" applyFont="1" applyFill="1" applyBorder="1" applyAlignment="1" applyProtection="1">
      <alignment horizontal="center" vertical="center" wrapText="1"/>
      <protection locked="0"/>
    </xf>
    <xf numFmtId="0" fontId="15" fillId="14" borderId="98" xfId="0" applyNumberFormat="1" applyFont="1" applyFill="1" applyBorder="1" applyAlignment="1" applyProtection="1">
      <alignment horizontal="center" vertical="center" wrapText="1"/>
      <protection locked="0"/>
    </xf>
    <xf numFmtId="0" fontId="0" fillId="3" borderId="98" xfId="0" applyNumberFormat="1" applyFont="1" applyFill="1" applyBorder="1" applyAlignment="1" applyProtection="1">
      <alignment horizontal="center" vertical="center" wrapText="1"/>
      <protection locked="0"/>
    </xf>
    <xf numFmtId="0" fontId="0" fillId="15" borderId="98" xfId="0" applyNumberFormat="1" applyFont="1" applyFill="1" applyBorder="1" applyAlignment="1" applyProtection="1">
      <alignment horizontal="center" vertical="center" wrapText="1"/>
      <protection locked="0"/>
    </xf>
    <xf numFmtId="0" fontId="0" fillId="16" borderId="98" xfId="0" applyNumberFormat="1" applyFont="1" applyFill="1" applyBorder="1" applyAlignment="1" applyProtection="1">
      <alignment horizontal="center" vertical="center" wrapText="1"/>
      <protection locked="0"/>
    </xf>
    <xf numFmtId="0" fontId="0" fillId="17" borderId="98" xfId="0" applyNumberFormat="1" applyFont="1" applyFill="1" applyBorder="1" applyAlignment="1" applyProtection="1">
      <alignment horizontal="center" vertical="center" wrapText="1"/>
      <protection locked="0"/>
    </xf>
    <xf numFmtId="0" fontId="0" fillId="18" borderId="98" xfId="0" applyNumberFormat="1" applyFont="1" applyFill="1" applyBorder="1" applyAlignment="1" applyProtection="1">
      <alignment horizontal="center" vertical="center" wrapText="1"/>
      <protection locked="0"/>
    </xf>
    <xf numFmtId="0" fontId="0" fillId="19" borderId="98" xfId="0" applyNumberFormat="1" applyFont="1" applyFill="1" applyBorder="1" applyAlignment="1" applyProtection="1">
      <alignment horizontal="center" vertical="center" wrapText="1"/>
      <protection locked="0"/>
    </xf>
    <xf numFmtId="0" fontId="0" fillId="20" borderId="98" xfId="0" applyNumberFormat="1" applyFont="1" applyFill="1" applyBorder="1" applyAlignment="1" applyProtection="1">
      <alignment horizontal="center" vertical="center" wrapText="1"/>
      <protection locked="0"/>
    </xf>
    <xf numFmtId="0" fontId="0" fillId="21" borderId="98" xfId="0" applyNumberFormat="1" applyFont="1" applyFill="1" applyBorder="1" applyAlignment="1" applyProtection="1">
      <alignment horizontal="center" vertical="center" wrapText="1"/>
      <protection locked="0"/>
    </xf>
    <xf numFmtId="0" fontId="0" fillId="22" borderId="98" xfId="0" applyNumberFormat="1" applyFont="1" applyFill="1" applyBorder="1" applyAlignment="1" applyProtection="1">
      <alignment horizontal="center" vertical="center" wrapText="1"/>
      <protection locked="0"/>
    </xf>
    <xf numFmtId="0" fontId="37" fillId="23" borderId="98" xfId="0" applyNumberFormat="1" applyFont="1" applyFill="1" applyBorder="1" applyAlignment="1" applyProtection="1">
      <alignment horizontal="center" vertical="center" wrapText="1"/>
      <protection locked="0"/>
    </xf>
    <xf numFmtId="0" fontId="37" fillId="24" borderId="98" xfId="0" applyNumberFormat="1" applyFont="1" applyFill="1" applyBorder="1" applyAlignment="1" applyProtection="1">
      <alignment horizontal="center" vertical="center" wrapText="1"/>
      <protection locked="0"/>
    </xf>
    <xf numFmtId="0" fontId="0" fillId="25" borderId="98" xfId="0" applyNumberFormat="1" applyFont="1" applyFill="1" applyBorder="1" applyAlignment="1" applyProtection="1">
      <alignment horizontal="center" vertical="center" wrapText="1"/>
      <protection locked="0"/>
    </xf>
    <xf numFmtId="0" fontId="0" fillId="26" borderId="98" xfId="0" applyNumberFormat="1" applyFont="1" applyFill="1" applyBorder="1" applyAlignment="1" applyProtection="1">
      <alignment horizontal="center" vertical="center" wrapText="1"/>
      <protection locked="0"/>
    </xf>
    <xf numFmtId="0" fontId="0" fillId="0" borderId="99" xfId="0" applyNumberFormat="1" applyFont="1" applyFill="1" applyBorder="1" applyAlignment="1" applyProtection="1">
      <alignment horizontal="center" vertical="center" wrapText="1"/>
      <protection locked="0"/>
    </xf>
    <xf numFmtId="0" fontId="0" fillId="3" borderId="98" xfId="0" applyNumberFormat="1" applyFill="1" applyBorder="1" applyAlignment="1" applyProtection="1">
      <alignment horizontal="center" vertical="center" wrapText="1" shrinkToFit="1"/>
      <protection locked="0"/>
    </xf>
    <xf numFmtId="0" fontId="0" fillId="3" borderId="101" xfId="0" applyNumberFormat="1" applyFill="1" applyBorder="1" applyAlignment="1" applyProtection="1">
      <alignment horizontal="center" vertical="center" shrinkToFit="1"/>
      <protection locked="0"/>
    </xf>
    <xf numFmtId="0" fontId="0" fillId="3" borderId="100" xfId="0" applyNumberFormat="1" applyFill="1" applyBorder="1" applyAlignment="1" applyProtection="1">
      <alignment horizontal="center" vertical="center" wrapText="1"/>
      <protection locked="0"/>
    </xf>
    <xf numFmtId="0" fontId="38" fillId="3" borderId="98" xfId="0" applyNumberFormat="1" applyFont="1" applyFill="1" applyBorder="1" applyAlignment="1" applyProtection="1">
      <alignment horizontal="center" vertical="center" wrapText="1"/>
      <protection locked="0"/>
    </xf>
    <xf numFmtId="0" fontId="0" fillId="3" borderId="98" xfId="0" applyNumberFormat="1" applyFill="1" applyBorder="1" applyAlignment="1" applyProtection="1">
      <alignment horizontal="center" vertical="center" wrapText="1"/>
      <protection locked="0"/>
    </xf>
    <xf numFmtId="0" fontId="0" fillId="0" borderId="0" xfId="0" applyNumberFormat="1" applyFill="1" applyAlignment="1" applyProtection="1">
      <alignment vertical="center" shrinkToFit="1"/>
      <protection locked="0"/>
    </xf>
    <xf numFmtId="0" fontId="35" fillId="7" borderId="102" xfId="0" applyNumberFormat="1" applyFont="1" applyFill="1" applyBorder="1" applyAlignment="1" applyProtection="1">
      <alignment horizontal="center" vertical="center"/>
      <protection locked="0"/>
    </xf>
    <xf numFmtId="0" fontId="35" fillId="7" borderId="103" xfId="0" applyNumberFormat="1" applyFont="1" applyFill="1" applyBorder="1" applyAlignment="1" applyProtection="1">
      <alignment horizontal="center" vertical="center"/>
      <protection locked="0"/>
    </xf>
    <xf numFmtId="0" fontId="35" fillId="7" borderId="104" xfId="0" applyNumberFormat="1" applyFont="1" applyFill="1" applyBorder="1" applyAlignment="1" applyProtection="1">
      <alignment horizontal="center" vertical="center"/>
      <protection locked="0"/>
    </xf>
    <xf numFmtId="0" fontId="35" fillId="7" borderId="105" xfId="0" applyNumberFormat="1" applyFont="1" applyFill="1" applyBorder="1" applyAlignment="1" applyProtection="1">
      <alignment horizontal="center" vertical="center"/>
      <protection locked="0"/>
    </xf>
    <xf numFmtId="0" fontId="35" fillId="7" borderId="1" xfId="0" applyNumberFormat="1" applyFont="1" applyFill="1" applyBorder="1" applyAlignment="1" applyProtection="1">
      <alignment horizontal="center" vertical="center"/>
      <protection locked="0"/>
    </xf>
    <xf numFmtId="49" fontId="35" fillId="7" borderId="106" xfId="0" applyNumberFormat="1" applyFont="1" applyFill="1" applyBorder="1" applyAlignment="1" applyProtection="1">
      <alignment horizontal="center" vertical="center"/>
      <protection locked="0"/>
    </xf>
    <xf numFmtId="49" fontId="35" fillId="7" borderId="107" xfId="0" applyNumberFormat="1" applyFont="1" applyFill="1" applyBorder="1" applyAlignment="1" applyProtection="1">
      <alignment horizontal="center" vertical="center"/>
      <protection locked="0"/>
    </xf>
    <xf numFmtId="49" fontId="35" fillId="7" borderId="108" xfId="0" applyNumberFormat="1" applyFont="1" applyFill="1" applyBorder="1" applyAlignment="1" applyProtection="1">
      <alignment horizontal="center" vertical="center"/>
      <protection locked="0"/>
    </xf>
    <xf numFmtId="0" fontId="0" fillId="0" borderId="0" xfId="0" applyNumberFormat="1" applyAlignment="1" applyProtection="1">
      <alignment vertical="center" shrinkToFit="1"/>
      <protection locked="0"/>
    </xf>
    <xf numFmtId="0" fontId="0" fillId="0" borderId="0" xfId="0" applyNumberFormat="1" applyAlignment="1" applyProtection="1">
      <alignment vertical="center"/>
      <protection locked="0"/>
    </xf>
    <xf numFmtId="0" fontId="0" fillId="0" borderId="0" xfId="0" applyNumberFormat="1" applyFill="1" applyAlignment="1" applyProtection="1">
      <alignment horizontal="center" vertical="center" shrinkToFit="1"/>
      <protection locked="0"/>
    </xf>
    <xf numFmtId="0" fontId="0" fillId="0" borderId="0" xfId="0" applyNumberFormat="1" applyAlignment="1" applyProtection="1">
      <alignment horizontal="center" vertical="center" shrinkToFit="1"/>
      <protection locked="0"/>
    </xf>
    <xf numFmtId="0" fontId="39" fillId="3" borderId="100" xfId="0" applyNumberFormat="1" applyFont="1" applyFill="1" applyBorder="1" applyAlignment="1" applyProtection="1">
      <alignment horizontal="center" vertical="center" wrapText="1"/>
      <protection locked="0"/>
    </xf>
    <xf numFmtId="0" fontId="10" fillId="0" borderId="58" xfId="0" applyFont="1" applyBorder="1" applyAlignment="1">
      <alignment horizontal="center" vertical="center"/>
    </xf>
    <xf numFmtId="0" fontId="10" fillId="0" borderId="60" xfId="0" applyFont="1" applyBorder="1" applyAlignment="1">
      <alignment horizontal="center" vertical="center"/>
    </xf>
    <xf numFmtId="0" fontId="10" fillId="0" borderId="68" xfId="0" applyFont="1" applyBorder="1" applyAlignment="1">
      <alignment horizontal="center" vertical="center"/>
    </xf>
    <xf numFmtId="0" fontId="1" fillId="3" borderId="118" xfId="2" applyFont="1" applyFill="1" applyBorder="1" applyAlignment="1">
      <alignment horizontal="center" vertical="center"/>
    </xf>
    <xf numFmtId="0" fontId="1" fillId="0" borderId="119" xfId="2" applyFont="1" applyBorder="1" applyAlignment="1">
      <alignment horizontal="center" vertical="center"/>
    </xf>
    <xf numFmtId="49" fontId="0" fillId="0" borderId="125" xfId="0" applyNumberFormat="1" applyFill="1" applyBorder="1" applyAlignment="1">
      <alignment horizontal="center" vertical="center"/>
    </xf>
    <xf numFmtId="49" fontId="0" fillId="0" borderId="126" xfId="0" applyNumberFormat="1" applyFill="1" applyBorder="1" applyAlignment="1">
      <alignment horizontal="center" vertical="center"/>
    </xf>
    <xf numFmtId="0" fontId="0" fillId="0" borderId="62" xfId="0" applyFill="1" applyBorder="1" applyAlignment="1">
      <alignment horizontal="center" vertical="center"/>
    </xf>
    <xf numFmtId="0" fontId="0" fillId="0" borderId="63" xfId="0" applyFill="1" applyBorder="1" applyAlignment="1">
      <alignment vertical="center" shrinkToFit="1"/>
    </xf>
    <xf numFmtId="0" fontId="0" fillId="0" borderId="64" xfId="0" applyFill="1" applyBorder="1" applyAlignment="1">
      <alignment horizontal="center" vertical="center"/>
    </xf>
    <xf numFmtId="0" fontId="0" fillId="0" borderId="68" xfId="0" applyFill="1" applyBorder="1" applyAlignment="1">
      <alignment vertical="center" shrinkToFit="1"/>
    </xf>
    <xf numFmtId="0" fontId="0" fillId="0" borderId="67" xfId="0" applyFill="1" applyBorder="1" applyAlignment="1">
      <alignment horizontal="center" vertical="center"/>
    </xf>
    <xf numFmtId="0" fontId="0" fillId="0" borderId="121" xfId="0" applyFill="1" applyBorder="1" applyAlignment="1">
      <alignment horizontal="center" vertical="center"/>
    </xf>
    <xf numFmtId="0" fontId="0" fillId="0" borderId="127" xfId="0" applyFill="1" applyBorder="1" applyAlignment="1">
      <alignment horizontal="center" vertical="center"/>
    </xf>
    <xf numFmtId="0" fontId="0" fillId="0" borderId="122" xfId="0" applyFill="1" applyBorder="1" applyAlignment="1">
      <alignment vertical="center" shrinkToFit="1"/>
    </xf>
    <xf numFmtId="0" fontId="0" fillId="0" borderId="70" xfId="0" applyFill="1" applyBorder="1" applyAlignment="1">
      <alignment horizontal="center" vertical="center"/>
    </xf>
    <xf numFmtId="0" fontId="0" fillId="0" borderId="71" xfId="0" applyFill="1" applyBorder="1" applyAlignment="1">
      <alignment vertical="center" shrinkToFit="1"/>
    </xf>
    <xf numFmtId="0" fontId="0" fillId="0" borderId="123" xfId="0" applyFill="1" applyBorder="1" applyAlignment="1">
      <alignment horizontal="center" vertical="center"/>
    </xf>
    <xf numFmtId="0" fontId="0" fillId="0" borderId="128" xfId="0" applyFill="1" applyBorder="1" applyAlignment="1">
      <alignment horizontal="center" vertical="center"/>
    </xf>
    <xf numFmtId="0" fontId="0" fillId="0" borderId="124" xfId="0" applyFill="1" applyBorder="1" applyAlignment="1">
      <alignment vertical="center" shrinkToFit="1"/>
    </xf>
    <xf numFmtId="0" fontId="0" fillId="0" borderId="56" xfId="0" applyFill="1" applyBorder="1" applyAlignment="1">
      <alignment horizontal="center" vertical="center"/>
    </xf>
    <xf numFmtId="0" fontId="0" fillId="0" borderId="59" xfId="0" applyFill="1" applyBorder="1" applyAlignment="1">
      <alignment horizontal="center" vertical="center"/>
    </xf>
    <xf numFmtId="0" fontId="0" fillId="0" borderId="60" xfId="0" applyFill="1" applyBorder="1" applyAlignment="1">
      <alignment vertical="center" shrinkToFit="1"/>
    </xf>
    <xf numFmtId="0" fontId="0" fillId="0" borderId="73" xfId="0" applyFill="1" applyBorder="1" applyAlignment="1">
      <alignment horizontal="center" vertical="center"/>
    </xf>
    <xf numFmtId="49" fontId="0" fillId="0" borderId="71" xfId="0" applyNumberFormat="1" applyFill="1" applyBorder="1" applyAlignment="1">
      <alignment vertical="center" shrinkToFit="1"/>
    </xf>
    <xf numFmtId="0" fontId="0" fillId="0" borderId="129" xfId="0" applyFill="1" applyBorder="1" applyAlignment="1">
      <alignment horizontal="center" vertical="center"/>
    </xf>
    <xf numFmtId="0" fontId="0" fillId="0" borderId="130" xfId="0" applyFill="1" applyBorder="1" applyAlignment="1">
      <alignment vertical="center" shrinkToFit="1"/>
    </xf>
    <xf numFmtId="0" fontId="10" fillId="0" borderId="64" xfId="0" applyFont="1" applyBorder="1" applyAlignment="1">
      <alignment horizontal="center" vertical="center"/>
    </xf>
    <xf numFmtId="0" fontId="10" fillId="2" borderId="1" xfId="1" applyFont="1" applyFill="1" applyBorder="1" applyAlignment="1">
      <alignment vertical="center"/>
    </xf>
    <xf numFmtId="49" fontId="44" fillId="2" borderId="18" xfId="1" applyNumberFormat="1" applyFont="1" applyFill="1" applyBorder="1" applyAlignment="1">
      <alignment horizontal="center" vertical="center"/>
    </xf>
    <xf numFmtId="49" fontId="44" fillId="2" borderId="14" xfId="1" applyNumberFormat="1" applyFont="1" applyFill="1" applyBorder="1" applyAlignment="1">
      <alignment horizontal="center" vertical="center"/>
    </xf>
    <xf numFmtId="49" fontId="44" fillId="2" borderId="16" xfId="1" applyNumberFormat="1" applyFont="1" applyFill="1" applyBorder="1" applyAlignment="1">
      <alignment horizontal="center" vertical="center"/>
    </xf>
    <xf numFmtId="0" fontId="30" fillId="2" borderId="0" xfId="0" applyFont="1" applyFill="1" applyProtection="1">
      <alignment vertical="center"/>
      <protection locked="0"/>
    </xf>
    <xf numFmtId="0" fontId="30" fillId="2" borderId="0" xfId="0" applyFont="1" applyFill="1" applyAlignment="1" applyProtection="1">
      <alignment vertical="center"/>
      <protection locked="0"/>
    </xf>
    <xf numFmtId="0" fontId="8" fillId="0" borderId="123" xfId="0" applyFont="1" applyBorder="1" applyAlignment="1" applyProtection="1">
      <alignment horizontal="center" vertical="center" shrinkToFit="1"/>
      <protection hidden="1"/>
    </xf>
    <xf numFmtId="0" fontId="8" fillId="0" borderId="64" xfId="0" applyFont="1" applyBorder="1" applyAlignment="1" applyProtection="1">
      <alignment horizontal="center" vertical="center" shrinkToFit="1"/>
      <protection hidden="1"/>
    </xf>
    <xf numFmtId="0" fontId="10" fillId="0" borderId="64" xfId="0" applyNumberFormat="1" applyFont="1" applyBorder="1" applyAlignment="1">
      <alignment horizontal="center" vertical="center"/>
    </xf>
    <xf numFmtId="0" fontId="8" fillId="0" borderId="66" xfId="0" applyNumberFormat="1" applyFont="1" applyBorder="1" applyAlignment="1">
      <alignment horizontal="center" vertical="center" shrinkToFit="1"/>
    </xf>
    <xf numFmtId="55" fontId="8" fillId="0" borderId="66" xfId="0" applyNumberFormat="1" applyFont="1" applyBorder="1" applyAlignment="1">
      <alignment horizontal="center" vertical="center" shrinkToFit="1"/>
    </xf>
    <xf numFmtId="0" fontId="10" fillId="2" borderId="0" xfId="1" applyFont="1" applyFill="1" applyBorder="1" applyAlignment="1" applyProtection="1">
      <alignment vertical="center"/>
      <protection locked="0"/>
    </xf>
    <xf numFmtId="0" fontId="10" fillId="2" borderId="0" xfId="1" applyFont="1" applyFill="1" applyAlignment="1" applyProtection="1">
      <alignment vertical="center"/>
      <protection locked="0"/>
    </xf>
    <xf numFmtId="0" fontId="10" fillId="2" borderId="0" xfId="0" applyFont="1" applyFill="1" applyAlignment="1" applyProtection="1">
      <alignment vertical="center"/>
      <protection locked="0"/>
    </xf>
    <xf numFmtId="0" fontId="10" fillId="0" borderId="2" xfId="1" applyFont="1" applyFill="1" applyBorder="1" applyAlignment="1" applyProtection="1">
      <alignment horizontal="center" vertical="center" wrapText="1"/>
      <protection locked="0"/>
    </xf>
    <xf numFmtId="0" fontId="10" fillId="0" borderId="3" xfId="1" applyFont="1" applyFill="1" applyBorder="1" applyAlignment="1" applyProtection="1">
      <alignment horizontal="center" vertical="center" wrapText="1"/>
      <protection locked="0"/>
    </xf>
    <xf numFmtId="0" fontId="8" fillId="0" borderId="4" xfId="1" applyFont="1" applyFill="1" applyBorder="1" applyAlignment="1" applyProtection="1">
      <alignment horizontal="center" vertical="center" wrapText="1"/>
      <protection locked="0"/>
    </xf>
    <xf numFmtId="0" fontId="36" fillId="4" borderId="91" xfId="0" applyFont="1" applyFill="1" applyBorder="1" applyAlignment="1" applyProtection="1">
      <alignment horizontal="center" vertical="center" wrapText="1"/>
      <protection locked="0"/>
    </xf>
    <xf numFmtId="0" fontId="36" fillId="4" borderId="92" xfId="0" applyFont="1" applyFill="1" applyBorder="1" applyAlignment="1" applyProtection="1">
      <alignment horizontal="center" vertical="center"/>
      <protection locked="0"/>
    </xf>
    <xf numFmtId="0" fontId="36" fillId="4" borderId="91" xfId="0" applyFont="1" applyFill="1" applyBorder="1" applyAlignment="1" applyProtection="1">
      <alignment horizontal="center" vertical="center"/>
      <protection locked="0"/>
    </xf>
    <xf numFmtId="0" fontId="36" fillId="4" borderId="93" xfId="0" applyFont="1" applyFill="1" applyBorder="1" applyAlignment="1" applyProtection="1">
      <alignment horizontal="center" vertical="center"/>
      <protection locked="0"/>
    </xf>
    <xf numFmtId="0" fontId="36" fillId="4" borderId="93" xfId="0" applyFont="1" applyFill="1" applyBorder="1" applyAlignment="1" applyProtection="1">
      <alignment horizontal="center" vertical="center" wrapText="1"/>
      <protection locked="0"/>
    </xf>
    <xf numFmtId="0" fontId="36" fillId="5" borderId="91" xfId="0" applyFont="1" applyFill="1" applyBorder="1" applyAlignment="1" applyProtection="1">
      <alignment horizontal="center" vertical="center"/>
      <protection locked="0"/>
    </xf>
    <xf numFmtId="0" fontId="36" fillId="5" borderId="93" xfId="0" applyFont="1" applyFill="1" applyBorder="1" applyAlignment="1" applyProtection="1">
      <alignment horizontal="center" vertical="center"/>
      <protection locked="0"/>
    </xf>
    <xf numFmtId="0" fontId="36" fillId="5" borderId="92" xfId="0" applyFont="1" applyFill="1" applyBorder="1" applyAlignment="1" applyProtection="1">
      <alignment horizontal="center" vertical="center"/>
      <protection locked="0"/>
    </xf>
    <xf numFmtId="0" fontId="10" fillId="0" borderId="5" xfId="1" applyFont="1" applyFill="1" applyBorder="1" applyAlignment="1" applyProtection="1">
      <alignment horizontal="center" vertical="center" shrinkToFit="1"/>
      <protection locked="0"/>
    </xf>
    <xf numFmtId="0" fontId="10" fillId="0" borderId="7" xfId="1" applyFont="1" applyFill="1" applyBorder="1" applyAlignment="1" applyProtection="1">
      <alignment horizontal="center" vertical="center" shrinkToFit="1"/>
      <protection locked="0"/>
    </xf>
    <xf numFmtId="0" fontId="10" fillId="0" borderId="6" xfId="1" applyFont="1" applyFill="1" applyBorder="1" applyAlignment="1" applyProtection="1">
      <alignment horizontal="center" vertical="center" shrinkToFit="1"/>
      <protection locked="0"/>
    </xf>
    <xf numFmtId="49" fontId="40" fillId="7" borderId="94" xfId="0" applyNumberFormat="1" applyFont="1" applyFill="1" applyBorder="1" applyAlignment="1" applyProtection="1">
      <alignment horizontal="center" vertical="center"/>
      <protection locked="0"/>
    </xf>
    <xf numFmtId="49" fontId="40" fillId="7" borderId="97" xfId="0" applyNumberFormat="1" applyFont="1" applyFill="1" applyBorder="1" applyAlignment="1" applyProtection="1">
      <alignment horizontal="center" vertical="center"/>
      <protection locked="0"/>
    </xf>
    <xf numFmtId="49" fontId="40" fillId="6" borderId="120" xfId="0" applyNumberFormat="1" applyFont="1" applyFill="1" applyBorder="1" applyAlignment="1" applyProtection="1">
      <alignment horizontal="center" vertical="center"/>
      <protection locked="0"/>
    </xf>
    <xf numFmtId="49" fontId="41" fillId="6" borderId="95" xfId="0" applyNumberFormat="1" applyFont="1" applyFill="1" applyBorder="1" applyAlignment="1" applyProtection="1">
      <alignment horizontal="center" vertical="center"/>
      <protection locked="0"/>
    </xf>
    <xf numFmtId="49" fontId="41" fillId="6" borderId="96" xfId="0" applyNumberFormat="1" applyFont="1" applyFill="1" applyBorder="1" applyAlignment="1" applyProtection="1">
      <alignment horizontal="center" vertical="center"/>
      <protection locked="0"/>
    </xf>
    <xf numFmtId="49" fontId="41" fillId="7" borderId="95" xfId="0" applyNumberFormat="1" applyFont="1" applyFill="1" applyBorder="1" applyAlignment="1" applyProtection="1">
      <alignment horizontal="center" vertical="center"/>
      <protection locked="0"/>
    </xf>
    <xf numFmtId="49" fontId="41" fillId="7" borderId="96" xfId="0" applyNumberFormat="1" applyFont="1" applyFill="1" applyBorder="1" applyAlignment="1" applyProtection="1">
      <alignment horizontal="center" vertical="center"/>
      <protection locked="0"/>
    </xf>
    <xf numFmtId="0" fontId="13" fillId="2" borderId="0" xfId="1" applyFont="1" applyFill="1" applyBorder="1" applyAlignment="1" applyProtection="1">
      <alignment horizontal="center" vertical="center"/>
      <protection locked="0"/>
    </xf>
    <xf numFmtId="0" fontId="12" fillId="2" borderId="0" xfId="1" applyFont="1" applyFill="1" applyAlignment="1" applyProtection="1">
      <alignment horizontal="center" vertical="center"/>
      <protection locked="0"/>
    </xf>
    <xf numFmtId="0" fontId="11" fillId="2" borderId="0" xfId="1" applyFont="1" applyFill="1" applyBorder="1" applyAlignment="1" applyProtection="1">
      <alignment horizontal="center" vertical="center"/>
      <protection locked="0"/>
    </xf>
    <xf numFmtId="0" fontId="28" fillId="2" borderId="0" xfId="0" applyFont="1" applyFill="1" applyProtection="1">
      <alignment vertical="center"/>
      <protection locked="0"/>
    </xf>
    <xf numFmtId="0" fontId="14" fillId="2" borderId="0" xfId="1" applyFont="1" applyFill="1" applyAlignment="1" applyProtection="1">
      <alignment horizontal="center" vertical="center"/>
      <protection locked="0"/>
    </xf>
    <xf numFmtId="0" fontId="14" fillId="2" borderId="0" xfId="1" applyFont="1" applyFill="1" applyBorder="1" applyAlignment="1" applyProtection="1">
      <alignment horizontal="center" vertical="center"/>
      <protection locked="0"/>
    </xf>
    <xf numFmtId="0" fontId="15" fillId="2" borderId="0" xfId="0" applyFont="1" applyFill="1" applyAlignment="1" applyProtection="1">
      <alignment vertical="center"/>
      <protection locked="0"/>
    </xf>
    <xf numFmtId="0" fontId="10" fillId="2" borderId="0" xfId="0" applyFont="1" applyFill="1" applyAlignment="1" applyProtection="1">
      <alignment horizontal="center" vertical="center"/>
      <protection locked="0"/>
    </xf>
    <xf numFmtId="0" fontId="10" fillId="0" borderId="0" xfId="0" applyFont="1" applyAlignment="1" applyProtection="1">
      <alignment vertical="center"/>
      <protection locked="0"/>
    </xf>
    <xf numFmtId="0" fontId="10" fillId="0" borderId="0" xfId="1" applyFont="1" applyFill="1" applyAlignment="1" applyProtection="1">
      <alignment vertical="center"/>
      <protection locked="0"/>
    </xf>
    <xf numFmtId="49" fontId="10" fillId="0" borderId="90" xfId="1" applyNumberFormat="1" applyFont="1" applyFill="1" applyBorder="1" applyAlignment="1" applyProtection="1">
      <alignment horizontal="center" vertical="center"/>
      <protection locked="0"/>
    </xf>
    <xf numFmtId="49" fontId="10" fillId="0" borderId="10" xfId="1" applyNumberFormat="1" applyFont="1" applyFill="1" applyBorder="1" applyAlignment="1" applyProtection="1">
      <alignment horizontal="center" vertical="center"/>
      <protection locked="0"/>
    </xf>
    <xf numFmtId="49" fontId="10" fillId="0" borderId="131" xfId="1" applyNumberFormat="1" applyFont="1" applyFill="1" applyBorder="1" applyAlignment="1" applyProtection="1">
      <alignment horizontal="center" vertical="center"/>
      <protection locked="0"/>
    </xf>
    <xf numFmtId="49" fontId="10" fillId="0" borderId="11" xfId="1" applyNumberFormat="1" applyFont="1" applyFill="1" applyBorder="1" applyAlignment="1" applyProtection="1">
      <alignment horizontal="center" vertical="center"/>
      <protection locked="0"/>
    </xf>
    <xf numFmtId="49" fontId="10" fillId="0" borderId="132" xfId="1" applyNumberFormat="1" applyFont="1" applyFill="1" applyBorder="1" applyAlignment="1" applyProtection="1">
      <alignment horizontal="center" vertical="center"/>
      <protection locked="0"/>
    </xf>
    <xf numFmtId="49" fontId="10" fillId="0" borderId="38" xfId="1" applyNumberFormat="1" applyFont="1" applyFill="1" applyBorder="1" applyAlignment="1" applyProtection="1">
      <alignment horizontal="center" vertical="center"/>
      <protection locked="0"/>
    </xf>
    <xf numFmtId="49" fontId="10" fillId="0" borderId="133" xfId="1" applyNumberFormat="1" applyFont="1" applyFill="1" applyBorder="1" applyAlignment="1" applyProtection="1">
      <alignment horizontal="center" vertical="center"/>
      <protection locked="0"/>
    </xf>
    <xf numFmtId="49" fontId="10" fillId="0" borderId="134" xfId="1" applyNumberFormat="1" applyFont="1" applyFill="1" applyBorder="1" applyAlignment="1" applyProtection="1">
      <alignment horizontal="center" vertical="center"/>
      <protection locked="0"/>
    </xf>
    <xf numFmtId="49" fontId="10" fillId="0" borderId="13" xfId="1" applyNumberFormat="1" applyFont="1" applyFill="1" applyBorder="1" applyAlignment="1" applyProtection="1">
      <alignment horizontal="center" vertical="center"/>
      <protection locked="0"/>
    </xf>
    <xf numFmtId="49" fontId="10" fillId="0" borderId="14" xfId="1" applyNumberFormat="1" applyFont="1" applyFill="1" applyBorder="1" applyAlignment="1" applyProtection="1">
      <alignment horizontal="center" vertical="center"/>
      <protection locked="0"/>
    </xf>
    <xf numFmtId="49" fontId="10" fillId="0" borderId="15" xfId="1" applyNumberFormat="1" applyFont="1" applyFill="1" applyBorder="1" applyAlignment="1" applyProtection="1">
      <alignment horizontal="center" vertical="center"/>
      <protection locked="0"/>
    </xf>
    <xf numFmtId="49" fontId="10" fillId="0" borderId="16" xfId="1" applyNumberFormat="1" applyFont="1" applyFill="1" applyBorder="1" applyAlignment="1" applyProtection="1">
      <alignment horizontal="center" vertical="center"/>
      <protection locked="0"/>
    </xf>
    <xf numFmtId="49" fontId="10" fillId="0" borderId="8" xfId="1" applyNumberFormat="1" applyFont="1" applyFill="1" applyBorder="1" applyAlignment="1" applyProtection="1">
      <alignment horizontal="center" vertical="center"/>
      <protection locked="0"/>
    </xf>
    <xf numFmtId="49" fontId="10" fillId="0" borderId="17" xfId="1" applyNumberFormat="1" applyFont="1" applyFill="1" applyBorder="1" applyAlignment="1" applyProtection="1">
      <alignment horizontal="center" vertical="center"/>
      <protection locked="0"/>
    </xf>
    <xf numFmtId="49" fontId="10" fillId="0" borderId="18" xfId="1" applyNumberFormat="1" applyFont="1" applyFill="1" applyBorder="1" applyAlignment="1" applyProtection="1">
      <alignment horizontal="center" vertical="center"/>
      <protection locked="0"/>
    </xf>
    <xf numFmtId="49" fontId="10" fillId="0" borderId="116" xfId="1" applyNumberFormat="1" applyFont="1" applyFill="1" applyBorder="1" applyAlignment="1" applyProtection="1">
      <alignment horizontal="center" vertical="center"/>
      <protection locked="0"/>
    </xf>
    <xf numFmtId="49" fontId="10" fillId="0" borderId="19" xfId="1" applyNumberFormat="1" applyFont="1" applyFill="1" applyBorder="1" applyAlignment="1" applyProtection="1">
      <alignment horizontal="center" vertical="center"/>
      <protection locked="0"/>
    </xf>
    <xf numFmtId="49" fontId="10" fillId="0" borderId="23" xfId="1" applyNumberFormat="1" applyFont="1" applyFill="1" applyBorder="1" applyAlignment="1" applyProtection="1">
      <alignment horizontal="center" vertical="center"/>
      <protection locked="0"/>
    </xf>
    <xf numFmtId="49" fontId="10" fillId="0" borderId="24" xfId="1" applyNumberFormat="1" applyFont="1" applyFill="1" applyBorder="1" applyAlignment="1" applyProtection="1">
      <alignment horizontal="center" vertical="center"/>
      <protection locked="0"/>
    </xf>
    <xf numFmtId="49" fontId="10" fillId="0" borderId="25" xfId="1" applyNumberFormat="1" applyFont="1" applyFill="1" applyBorder="1" applyAlignment="1" applyProtection="1">
      <alignment horizontal="center" vertical="center"/>
      <protection locked="0"/>
    </xf>
    <xf numFmtId="49" fontId="10" fillId="0" borderId="21" xfId="1" applyNumberFormat="1" applyFont="1" applyFill="1" applyBorder="1" applyAlignment="1" applyProtection="1">
      <alignment horizontal="center" vertical="center"/>
      <protection locked="0"/>
    </xf>
    <xf numFmtId="49" fontId="10" fillId="0" borderId="26" xfId="1" applyNumberFormat="1" applyFont="1" applyFill="1" applyBorder="1" applyAlignment="1" applyProtection="1">
      <alignment horizontal="center" vertical="center"/>
      <protection locked="0"/>
    </xf>
    <xf numFmtId="49" fontId="10" fillId="0" borderId="27" xfId="1" applyNumberFormat="1" applyFont="1" applyFill="1" applyBorder="1" applyAlignment="1" applyProtection="1">
      <alignment horizontal="center" vertical="center"/>
      <protection locked="0"/>
    </xf>
    <xf numFmtId="49" fontId="10" fillId="0" borderId="117" xfId="1" applyNumberFormat="1" applyFont="1" applyFill="1" applyBorder="1" applyAlignment="1" applyProtection="1">
      <alignment horizontal="center" vertical="center"/>
      <protection locked="0"/>
    </xf>
    <xf numFmtId="49" fontId="10" fillId="0" borderId="136" xfId="0" applyNumberFormat="1" applyFont="1" applyFill="1" applyBorder="1" applyAlignment="1" applyProtection="1">
      <alignment horizontal="center" vertical="center"/>
      <protection locked="0"/>
    </xf>
    <xf numFmtId="49" fontId="10" fillId="0" borderId="137" xfId="0" applyNumberFormat="1" applyFont="1" applyFill="1" applyBorder="1" applyAlignment="1" applyProtection="1">
      <alignment horizontal="center" vertical="center"/>
      <protection locked="0"/>
    </xf>
    <xf numFmtId="49" fontId="10" fillId="0" borderId="135" xfId="0" applyNumberFormat="1" applyFont="1" applyFill="1" applyBorder="1" applyAlignment="1" applyProtection="1">
      <alignment horizontal="center" vertical="center"/>
      <protection locked="0"/>
    </xf>
    <xf numFmtId="0" fontId="10" fillId="0" borderId="42" xfId="1" applyFont="1" applyFill="1" applyBorder="1" applyAlignment="1" applyProtection="1">
      <alignment horizontal="center" vertical="center"/>
      <protection locked="0"/>
    </xf>
    <xf numFmtId="0" fontId="10" fillId="0" borderId="17" xfId="1" applyFont="1" applyFill="1" applyBorder="1" applyAlignment="1" applyProtection="1">
      <alignment horizontal="center" vertical="center"/>
      <protection locked="0"/>
    </xf>
    <xf numFmtId="0" fontId="8" fillId="0" borderId="42" xfId="1" applyFont="1" applyFill="1" applyBorder="1" applyAlignment="1" applyProtection="1">
      <alignment vertical="center" shrinkToFit="1"/>
      <protection locked="0"/>
    </xf>
    <xf numFmtId="0" fontId="8" fillId="0" borderId="15" xfId="1" applyFont="1" applyFill="1" applyBorder="1" applyAlignment="1" applyProtection="1">
      <alignment vertical="center" shrinkToFit="1"/>
      <protection locked="0"/>
    </xf>
    <xf numFmtId="0" fontId="8" fillId="0" borderId="110" xfId="1" applyFont="1" applyFill="1" applyBorder="1" applyAlignment="1" applyProtection="1">
      <alignment vertical="center" shrinkToFit="1"/>
      <protection locked="0"/>
    </xf>
    <xf numFmtId="0" fontId="10" fillId="0" borderId="45" xfId="1" applyFont="1" applyFill="1" applyBorder="1" applyAlignment="1" applyProtection="1">
      <alignment horizontal="center" vertical="center"/>
      <protection locked="0"/>
    </xf>
    <xf numFmtId="0" fontId="10" fillId="0" borderId="26" xfId="1" applyFont="1" applyFill="1" applyBorder="1" applyAlignment="1" applyProtection="1">
      <alignment horizontal="center" vertical="center"/>
      <protection locked="0"/>
    </xf>
    <xf numFmtId="0" fontId="8" fillId="0" borderId="45" xfId="1" applyFont="1" applyFill="1" applyBorder="1" applyAlignment="1" applyProtection="1">
      <alignment vertical="center" shrinkToFit="1"/>
      <protection locked="0"/>
    </xf>
    <xf numFmtId="0" fontId="8" fillId="0" borderId="24" xfId="1" applyFont="1" applyFill="1" applyBorder="1" applyAlignment="1" applyProtection="1">
      <alignment vertical="center" shrinkToFit="1"/>
      <protection locked="0"/>
    </xf>
    <xf numFmtId="0" fontId="8" fillId="0" borderId="111" xfId="1" applyFont="1" applyFill="1" applyBorder="1" applyAlignment="1" applyProtection="1">
      <alignment vertical="center" shrinkToFit="1"/>
      <protection locked="0"/>
    </xf>
    <xf numFmtId="0" fontId="11" fillId="2" borderId="0" xfId="1" applyFont="1" applyFill="1" applyAlignment="1" applyProtection="1">
      <alignment horizontal="center" vertical="center"/>
      <protection locked="0"/>
    </xf>
    <xf numFmtId="0" fontId="10" fillId="0" borderId="12" xfId="1" applyFont="1" applyFill="1" applyBorder="1" applyAlignment="1" applyProtection="1">
      <alignment horizontal="center" vertical="center" wrapText="1"/>
      <protection locked="0"/>
    </xf>
    <xf numFmtId="0" fontId="10" fillId="0" borderId="114" xfId="1" applyFont="1" applyFill="1" applyBorder="1" applyAlignment="1" applyProtection="1">
      <alignment horizontal="center" vertical="center" wrapText="1"/>
      <protection locked="0"/>
    </xf>
    <xf numFmtId="0" fontId="10" fillId="0" borderId="41" xfId="1" applyFont="1" applyFill="1" applyBorder="1" applyAlignment="1" applyProtection="1">
      <alignment vertical="center"/>
      <protection locked="0"/>
    </xf>
    <xf numFmtId="0" fontId="10" fillId="0" borderId="6" xfId="1" applyFont="1" applyFill="1" applyBorder="1" applyAlignment="1" applyProtection="1">
      <alignment vertical="center"/>
      <protection locked="0"/>
    </xf>
    <xf numFmtId="0" fontId="10" fillId="0" borderId="113" xfId="1" applyFont="1" applyFill="1" applyBorder="1" applyAlignment="1" applyProtection="1">
      <alignment vertical="center"/>
      <protection locked="0"/>
    </xf>
    <xf numFmtId="0" fontId="8" fillId="0" borderId="37" xfId="1" applyFont="1" applyFill="1" applyBorder="1" applyAlignment="1" applyProtection="1">
      <alignment vertical="center" shrinkToFit="1"/>
      <protection locked="0"/>
    </xf>
    <xf numFmtId="0" fontId="8" fillId="0" borderId="90" xfId="1" applyFont="1" applyFill="1" applyBorder="1" applyAlignment="1" applyProtection="1">
      <alignment vertical="center" shrinkToFit="1"/>
      <protection locked="0"/>
    </xf>
    <xf numFmtId="0" fontId="8" fillId="0" borderId="109" xfId="1" applyFont="1" applyFill="1" applyBorder="1" applyAlignment="1" applyProtection="1">
      <alignment vertical="center" shrinkToFit="1"/>
      <protection locked="0"/>
    </xf>
    <xf numFmtId="0" fontId="30" fillId="2" borderId="0" xfId="0" applyFont="1" applyFill="1" applyAlignment="1" applyProtection="1">
      <alignment vertical="top"/>
      <protection locked="0"/>
    </xf>
    <xf numFmtId="0" fontId="26" fillId="2" borderId="0" xfId="0" applyFont="1" applyFill="1" applyAlignment="1" applyProtection="1">
      <alignment vertical="center"/>
      <protection locked="0"/>
    </xf>
    <xf numFmtId="0" fontId="34" fillId="2" borderId="0" xfId="0" applyFont="1" applyFill="1" applyAlignment="1" applyProtection="1">
      <alignment vertical="top" wrapText="1"/>
      <protection locked="0"/>
    </xf>
    <xf numFmtId="0" fontId="10" fillId="2" borderId="1" xfId="1" applyFont="1" applyFill="1" applyBorder="1" applyAlignment="1" applyProtection="1">
      <alignment vertical="center" shrinkToFit="1"/>
      <protection locked="0"/>
    </xf>
    <xf numFmtId="0" fontId="9" fillId="2" borderId="1" xfId="1" applyFont="1" applyFill="1" applyBorder="1" applyAlignment="1" applyProtection="1">
      <alignment horizontal="center" vertical="center" shrinkToFit="1"/>
      <protection locked="0"/>
    </xf>
    <xf numFmtId="0" fontId="11" fillId="2" borderId="28" xfId="1" applyFont="1" applyFill="1" applyBorder="1" applyAlignment="1" applyProtection="1">
      <alignment horizontal="center" vertical="center"/>
      <protection locked="0"/>
    </xf>
    <xf numFmtId="0" fontId="11" fillId="2" borderId="29" xfId="1" applyFont="1" applyFill="1" applyBorder="1" applyAlignment="1" applyProtection="1">
      <alignment horizontal="center" vertical="center"/>
      <protection locked="0"/>
    </xf>
    <xf numFmtId="0" fontId="11" fillId="2" borderId="30" xfId="1" applyFont="1" applyFill="1" applyBorder="1" applyAlignment="1" applyProtection="1">
      <alignment horizontal="center" vertical="center"/>
      <protection locked="0"/>
    </xf>
    <xf numFmtId="0" fontId="11" fillId="2" borderId="31" xfId="1" applyFont="1" applyFill="1" applyBorder="1" applyAlignment="1" applyProtection="1">
      <alignment horizontal="center" vertical="center"/>
      <protection locked="0"/>
    </xf>
    <xf numFmtId="0" fontId="11" fillId="2" borderId="0" xfId="1" applyFont="1" applyFill="1" applyBorder="1" applyAlignment="1" applyProtection="1">
      <alignment horizontal="center" vertical="center"/>
      <protection locked="0"/>
    </xf>
    <xf numFmtId="0" fontId="11" fillId="2" borderId="32" xfId="1" applyFont="1" applyFill="1" applyBorder="1" applyAlignment="1" applyProtection="1">
      <alignment horizontal="center" vertical="center"/>
      <protection locked="0"/>
    </xf>
    <xf numFmtId="0" fontId="11" fillId="2" borderId="33" xfId="1" applyFont="1" applyFill="1" applyBorder="1" applyAlignment="1" applyProtection="1">
      <alignment horizontal="center" vertical="center"/>
      <protection locked="0"/>
    </xf>
    <xf numFmtId="0" fontId="11" fillId="2" borderId="34" xfId="1" applyFont="1" applyFill="1" applyBorder="1" applyAlignment="1" applyProtection="1">
      <alignment horizontal="center" vertical="center"/>
      <protection locked="0"/>
    </xf>
    <xf numFmtId="0" fontId="11" fillId="2" borderId="35" xfId="1" applyFont="1" applyFill="1" applyBorder="1" applyAlignment="1" applyProtection="1">
      <alignment horizontal="center" vertical="center"/>
      <protection locked="0"/>
    </xf>
    <xf numFmtId="0" fontId="10" fillId="0" borderId="41" xfId="1" applyFont="1" applyFill="1" applyBorder="1" applyAlignment="1" applyProtection="1">
      <alignment horizontal="center" vertical="center" shrinkToFit="1"/>
      <protection locked="0"/>
    </xf>
    <xf numFmtId="0" fontId="10" fillId="0" borderId="20" xfId="1" applyFont="1" applyFill="1" applyBorder="1" applyAlignment="1" applyProtection="1">
      <alignment horizontal="center" vertical="center" shrinkToFit="1"/>
      <protection locked="0"/>
    </xf>
    <xf numFmtId="0" fontId="10" fillId="0" borderId="36" xfId="1" applyFont="1" applyFill="1" applyBorder="1" applyAlignment="1" applyProtection="1">
      <alignment horizontal="center" vertical="center" wrapText="1"/>
      <protection locked="0"/>
    </xf>
    <xf numFmtId="0" fontId="10" fillId="0" borderId="4" xfId="1" applyFont="1" applyFill="1" applyBorder="1" applyAlignment="1" applyProtection="1">
      <alignment horizontal="center" vertical="center"/>
      <protection locked="0"/>
    </xf>
    <xf numFmtId="0" fontId="10" fillId="0" borderId="112" xfId="1" applyFont="1" applyFill="1" applyBorder="1" applyAlignment="1" applyProtection="1">
      <alignment horizontal="center" vertical="center"/>
      <protection locked="0"/>
    </xf>
    <xf numFmtId="0" fontId="10" fillId="0" borderId="5" xfId="1" applyFont="1" applyFill="1" applyBorder="1" applyAlignment="1" applyProtection="1">
      <alignment horizontal="center" vertical="center" shrinkToFit="1"/>
      <protection locked="0"/>
    </xf>
    <xf numFmtId="0" fontId="10" fillId="0" borderId="6" xfId="1" applyFont="1" applyFill="1" applyBorder="1" applyAlignment="1" applyProtection="1">
      <alignment horizontal="center" vertical="center" shrinkToFit="1"/>
      <protection locked="0"/>
    </xf>
    <xf numFmtId="0" fontId="10" fillId="0" borderId="43" xfId="1" applyFont="1" applyFill="1" applyBorder="1" applyAlignment="1" applyProtection="1">
      <alignment horizontal="center" vertical="center" shrinkToFit="1"/>
      <protection locked="0"/>
    </xf>
    <xf numFmtId="0" fontId="10" fillId="0" borderId="44" xfId="1" applyFont="1" applyFill="1" applyBorder="1" applyAlignment="1" applyProtection="1">
      <alignment horizontal="center" vertical="center" shrinkToFit="1"/>
      <protection locked="0"/>
    </xf>
    <xf numFmtId="0" fontId="10" fillId="0" borderId="22" xfId="1" applyFont="1" applyFill="1" applyBorder="1" applyAlignment="1" applyProtection="1">
      <alignment horizontal="center" vertical="center" shrinkToFit="1"/>
      <protection locked="0"/>
    </xf>
    <xf numFmtId="0" fontId="10" fillId="0" borderId="115" xfId="1" applyFont="1" applyFill="1" applyBorder="1" applyAlignment="1" applyProtection="1">
      <alignment horizontal="center" vertical="center" shrinkToFit="1"/>
      <protection locked="0"/>
    </xf>
    <xf numFmtId="0" fontId="10" fillId="0" borderId="37" xfId="1" applyFont="1" applyFill="1" applyBorder="1" applyAlignment="1" applyProtection="1">
      <alignment horizontal="center" vertical="center"/>
      <protection locked="0"/>
    </xf>
    <xf numFmtId="0" fontId="10" fillId="0" borderId="90" xfId="1" applyFont="1" applyFill="1" applyBorder="1" applyAlignment="1" applyProtection="1">
      <alignment horizontal="center" vertical="center"/>
      <protection locked="0"/>
    </xf>
    <xf numFmtId="0" fontId="10" fillId="0" borderId="36" xfId="1" applyFont="1" applyFill="1" applyBorder="1" applyAlignment="1" applyProtection="1">
      <alignment horizontal="center" vertical="center"/>
      <protection locked="0"/>
    </xf>
    <xf numFmtId="0" fontId="10" fillId="0" borderId="9" xfId="1" applyFont="1" applyFill="1" applyBorder="1" applyAlignment="1" applyProtection="1">
      <alignment horizontal="center" vertical="center"/>
      <protection locked="0"/>
    </xf>
    <xf numFmtId="0" fontId="10" fillId="0" borderId="2" xfId="1" applyFont="1" applyFill="1" applyBorder="1" applyAlignment="1" applyProtection="1">
      <alignment horizontal="center" vertical="center"/>
      <protection locked="0"/>
    </xf>
    <xf numFmtId="0" fontId="10" fillId="0" borderId="39" xfId="1" applyFont="1" applyFill="1" applyBorder="1" applyAlignment="1" applyProtection="1">
      <alignment horizontal="center" vertical="center" wrapText="1"/>
      <protection locked="0"/>
    </xf>
    <xf numFmtId="0" fontId="10" fillId="0" borderId="40" xfId="1" applyFont="1" applyFill="1" applyBorder="1" applyAlignment="1" applyProtection="1">
      <alignment horizontal="center" vertical="center" wrapText="1"/>
      <protection locked="0"/>
    </xf>
    <xf numFmtId="0" fontId="10" fillId="0" borderId="4" xfId="1" applyFont="1" applyFill="1" applyBorder="1" applyAlignment="1" applyProtection="1">
      <alignment horizontal="center" vertical="center" wrapText="1"/>
      <protection locked="0"/>
    </xf>
    <xf numFmtId="0" fontId="10" fillId="0" borderId="9" xfId="1" applyFont="1" applyFill="1" applyBorder="1" applyAlignment="1" applyProtection="1">
      <alignment horizontal="center" vertical="center" wrapText="1"/>
      <protection locked="0"/>
    </xf>
    <xf numFmtId="0" fontId="5" fillId="3" borderId="81" xfId="2" applyFill="1" applyBorder="1" applyAlignment="1">
      <alignment horizontal="center" vertical="center"/>
    </xf>
    <xf numFmtId="0" fontId="5" fillId="3" borderId="49" xfId="2" applyFill="1" applyBorder="1" applyAlignment="1">
      <alignment horizontal="center" vertical="center"/>
    </xf>
    <xf numFmtId="0" fontId="5" fillId="3" borderId="51" xfId="2" applyFill="1" applyBorder="1" applyAlignment="1">
      <alignment horizontal="center" vertical="center"/>
    </xf>
    <xf numFmtId="0" fontId="3" fillId="0" borderId="79" xfId="2" applyFont="1" applyBorder="1" applyAlignment="1">
      <alignment vertical="center" shrinkToFit="1"/>
    </xf>
    <xf numFmtId="0" fontId="5" fillId="0" borderId="79" xfId="2" applyBorder="1" applyAlignment="1">
      <alignment vertical="center" shrinkToFit="1"/>
    </xf>
    <xf numFmtId="0" fontId="0" fillId="3" borderId="52" xfId="0" applyFill="1" applyBorder="1" applyAlignment="1">
      <alignment horizontal="center" vertical="center"/>
    </xf>
    <xf numFmtId="0" fontId="0" fillId="3" borderId="53" xfId="0" applyFill="1" applyBorder="1" applyAlignment="1">
      <alignment horizontal="center" vertical="center"/>
    </xf>
    <xf numFmtId="0" fontId="0" fillId="3" borderId="54" xfId="0" applyFill="1" applyBorder="1" applyAlignment="1">
      <alignment horizontal="center" vertical="center"/>
    </xf>
    <xf numFmtId="0" fontId="2" fillId="3" borderId="81" xfId="2" applyFont="1" applyFill="1" applyBorder="1" applyAlignment="1">
      <alignment horizontal="center" vertical="center" shrinkToFit="1"/>
    </xf>
    <xf numFmtId="0" fontId="5" fillId="3" borderId="49" xfId="2" applyFill="1" applyBorder="1" applyAlignment="1">
      <alignment horizontal="center" vertical="center" shrinkToFit="1"/>
    </xf>
    <xf numFmtId="0" fontId="5" fillId="3" borderId="86" xfId="2" applyFill="1" applyBorder="1" applyAlignment="1">
      <alignment horizontal="center" vertical="center" shrinkToFit="1"/>
    </xf>
  </cellXfs>
  <cellStyles count="3">
    <cellStyle name="標準" xfId="0" builtinId="0"/>
    <cellStyle name="標準 2" xfId="2"/>
    <cellStyle name="標準_4日本人調査票（大学・短大・高専）" xfId="1"/>
  </cellStyles>
  <dxfs count="3">
    <dxf>
      <fill>
        <patternFill patternType="gray0625"/>
      </fill>
    </dxf>
    <dxf>
      <font>
        <b/>
        <i val="0"/>
        <color rgb="FFFF0000"/>
      </font>
    </dxf>
    <dxf>
      <fill>
        <patternFill patternType="gray0625">
          <f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theme="0" tint="-0.14999847407452621"/>
  </sheetPr>
  <dimension ref="A1:BC311"/>
  <sheetViews>
    <sheetView tabSelected="1" zoomScaleNormal="100" zoomScaleSheetLayoutView="100" workbookViewId="0">
      <pane xSplit="2" ySplit="11" topLeftCell="C12" activePane="bottomRight" state="frozen"/>
      <selection pane="topRight" activeCell="C1" sqref="C1"/>
      <selection pane="bottomLeft" activeCell="A12" sqref="A12"/>
      <selection pane="bottomRight" activeCell="C8" sqref="C8:N8"/>
    </sheetView>
  </sheetViews>
  <sheetFormatPr defaultColWidth="4.25" defaultRowHeight="13.5"/>
  <cols>
    <col min="1" max="1" width="4" style="1" customWidth="1"/>
    <col min="2" max="19" width="4.375" style="1" customWidth="1"/>
    <col min="20" max="20" width="4.625" style="1" customWidth="1"/>
    <col min="21" max="21" width="4.375" style="1" customWidth="1"/>
    <col min="22" max="22" width="2.625" style="1" customWidth="1"/>
    <col min="23" max="23" width="7.5" style="89" hidden="1" customWidth="1"/>
    <col min="24" max="24" width="25.625" style="89" hidden="1" customWidth="1"/>
    <col min="25" max="25" width="5.25" style="89" customWidth="1"/>
    <col min="26" max="26" width="15.625" style="89" customWidth="1"/>
    <col min="27" max="27" width="5.5" style="89" customWidth="1"/>
    <col min="28" max="28" width="16.625" style="89" customWidth="1"/>
    <col min="29" max="29" width="27.625" style="89" customWidth="1"/>
    <col min="30" max="30" width="17.625" style="89" customWidth="1"/>
    <col min="31" max="31" width="6.625" style="89" customWidth="1"/>
    <col min="32" max="32" width="8.25" style="89" customWidth="1"/>
    <col min="33" max="33" width="15.625" style="89" customWidth="1"/>
    <col min="34" max="34" width="15.5" style="89" customWidth="1"/>
    <col min="35" max="35" width="18.875" style="89" customWidth="1"/>
    <col min="36" max="36" width="4.25" style="89" customWidth="1"/>
    <col min="37" max="43" width="20.625" style="89" customWidth="1"/>
    <col min="44" max="49" width="2.75" style="89"/>
    <col min="50" max="16384" width="4.25" style="1"/>
  </cols>
  <sheetData>
    <row r="1" spans="1:55" ht="7.5" customHeight="1" thickTop="1">
      <c r="A1" s="179"/>
      <c r="B1" s="179"/>
      <c r="C1" s="179"/>
      <c r="D1" s="179"/>
      <c r="E1" s="179"/>
      <c r="F1" s="179"/>
      <c r="G1" s="179"/>
      <c r="H1" s="179"/>
      <c r="I1" s="179"/>
      <c r="J1" s="179"/>
      <c r="K1" s="202"/>
      <c r="L1" s="179"/>
      <c r="M1" s="179"/>
      <c r="N1" s="179"/>
      <c r="O1" s="202"/>
      <c r="P1" s="179"/>
      <c r="Q1" s="263" t="s">
        <v>13</v>
      </c>
      <c r="R1" s="264"/>
      <c r="S1" s="264"/>
      <c r="T1" s="264"/>
      <c r="U1" s="265"/>
      <c r="V1" s="179"/>
      <c r="W1" s="180"/>
      <c r="X1" s="180"/>
      <c r="Y1" s="259" t="s">
        <v>652</v>
      </c>
      <c r="Z1" s="259"/>
      <c r="AA1" s="259"/>
      <c r="AB1" s="259"/>
      <c r="AC1" s="179"/>
      <c r="AD1" s="179"/>
      <c r="AE1" s="180"/>
      <c r="AF1" s="180"/>
      <c r="AG1" s="180"/>
      <c r="AH1" s="180"/>
      <c r="AI1" s="180"/>
      <c r="AJ1" s="180"/>
      <c r="AK1" s="259" t="s">
        <v>653</v>
      </c>
      <c r="AL1" s="259"/>
      <c r="AM1" s="259"/>
      <c r="AN1" s="259"/>
      <c r="AO1" s="180"/>
      <c r="AP1" s="180"/>
      <c r="AQ1" s="180"/>
      <c r="AR1" s="180"/>
      <c r="AS1" s="180"/>
      <c r="AT1" s="180"/>
      <c r="AU1" s="180"/>
      <c r="AV1" s="180"/>
      <c r="AW1" s="180"/>
      <c r="AX1" s="180"/>
      <c r="AY1" s="180"/>
      <c r="AZ1" s="180"/>
      <c r="BA1" s="180"/>
      <c r="BB1" s="180"/>
      <c r="BC1" s="180"/>
    </row>
    <row r="2" spans="1:55" ht="7.5" customHeight="1">
      <c r="A2" s="203"/>
      <c r="B2" s="203"/>
      <c r="C2" s="203"/>
      <c r="D2" s="203"/>
      <c r="E2" s="203"/>
      <c r="F2" s="203"/>
      <c r="G2" s="203"/>
      <c r="H2" s="203"/>
      <c r="I2" s="203"/>
      <c r="J2" s="203"/>
      <c r="K2" s="202"/>
      <c r="L2" s="179"/>
      <c r="M2" s="179"/>
      <c r="N2" s="179"/>
      <c r="O2" s="202"/>
      <c r="P2" s="179"/>
      <c r="Q2" s="266"/>
      <c r="R2" s="267"/>
      <c r="S2" s="267"/>
      <c r="T2" s="267"/>
      <c r="U2" s="268"/>
      <c r="V2" s="179"/>
      <c r="W2" s="180"/>
      <c r="X2" s="180"/>
      <c r="Y2" s="259"/>
      <c r="Z2" s="259"/>
      <c r="AA2" s="259"/>
      <c r="AB2" s="259"/>
      <c r="AC2" s="179"/>
      <c r="AD2" s="179"/>
      <c r="AE2" s="180"/>
      <c r="AF2" s="180"/>
      <c r="AG2" s="180"/>
      <c r="AH2" s="180"/>
      <c r="AI2" s="180"/>
      <c r="AJ2" s="180"/>
      <c r="AK2" s="259"/>
      <c r="AL2" s="259"/>
      <c r="AM2" s="259"/>
      <c r="AN2" s="259"/>
      <c r="AO2" s="180"/>
      <c r="AP2" s="180"/>
      <c r="AQ2" s="180"/>
      <c r="AR2" s="180"/>
      <c r="AS2" s="180"/>
      <c r="AT2" s="180"/>
      <c r="AU2" s="180"/>
      <c r="AV2" s="180"/>
      <c r="AW2" s="180"/>
      <c r="AX2" s="180"/>
      <c r="AY2" s="180"/>
      <c r="AZ2" s="180"/>
      <c r="BA2" s="180"/>
      <c r="BB2" s="180"/>
      <c r="BC2" s="180"/>
    </row>
    <row r="3" spans="1:55" ht="16.5" customHeight="1" thickBot="1">
      <c r="A3" s="203"/>
      <c r="B3" s="203"/>
      <c r="C3" s="203"/>
      <c r="D3" s="203"/>
      <c r="E3" s="203"/>
      <c r="F3" s="179"/>
      <c r="G3" s="179"/>
      <c r="H3" s="179"/>
      <c r="I3" s="179"/>
      <c r="J3" s="179"/>
      <c r="K3" s="202"/>
      <c r="L3" s="179"/>
      <c r="M3" s="179"/>
      <c r="N3" s="179"/>
      <c r="O3" s="202"/>
      <c r="P3" s="179"/>
      <c r="Q3" s="269"/>
      <c r="R3" s="270"/>
      <c r="S3" s="270"/>
      <c r="T3" s="270"/>
      <c r="U3" s="271"/>
      <c r="V3" s="179"/>
      <c r="W3" s="180"/>
      <c r="X3" s="180"/>
      <c r="Y3" s="259"/>
      <c r="Z3" s="259"/>
      <c r="AA3" s="259"/>
      <c r="AB3" s="259"/>
      <c r="AC3" s="179"/>
      <c r="AD3" s="179"/>
      <c r="AE3" s="180"/>
      <c r="AF3" s="180"/>
      <c r="AG3" s="180"/>
      <c r="AH3" s="180"/>
      <c r="AI3" s="180"/>
      <c r="AJ3" s="180"/>
      <c r="AK3" s="205" t="s">
        <v>556</v>
      </c>
      <c r="AL3" s="180"/>
      <c r="AM3" s="180"/>
      <c r="AN3" s="180"/>
      <c r="AO3" s="180"/>
      <c r="AP3" s="180"/>
      <c r="AQ3" s="180"/>
      <c r="AR3" s="180"/>
      <c r="AS3" s="180"/>
      <c r="AT3" s="180"/>
      <c r="AU3" s="180"/>
      <c r="AV3" s="180"/>
      <c r="AW3" s="180"/>
      <c r="AX3" s="180"/>
      <c r="AY3" s="180"/>
      <c r="AZ3" s="180"/>
      <c r="BA3" s="180"/>
      <c r="BB3" s="180"/>
      <c r="BC3" s="180"/>
    </row>
    <row r="4" spans="1:55" ht="13.5" customHeight="1" thickTop="1">
      <c r="A4" s="203"/>
      <c r="B4" s="203"/>
      <c r="C4" s="203"/>
      <c r="D4" s="203"/>
      <c r="E4" s="203"/>
      <c r="F4" s="179"/>
      <c r="G4" s="179"/>
      <c r="H4" s="179"/>
      <c r="I4" s="179"/>
      <c r="J4" s="179"/>
      <c r="K4" s="202"/>
      <c r="L4" s="179"/>
      <c r="M4" s="179"/>
      <c r="N4" s="179"/>
      <c r="O4" s="202"/>
      <c r="P4" s="204"/>
      <c r="Q4" s="204"/>
      <c r="R4" s="204"/>
      <c r="S4" s="204"/>
      <c r="T4" s="204"/>
      <c r="U4" s="179"/>
      <c r="V4" s="179"/>
      <c r="W4" s="180"/>
      <c r="X4" s="180"/>
      <c r="Y4" s="205" t="s">
        <v>557</v>
      </c>
      <c r="Z4" s="180"/>
      <c r="AA4" s="180"/>
      <c r="AB4" s="179"/>
      <c r="AC4" s="179"/>
      <c r="AD4" s="179"/>
      <c r="AE4" s="180"/>
      <c r="AF4" s="180"/>
      <c r="AG4" s="180"/>
      <c r="AH4" s="180"/>
      <c r="AI4" s="180"/>
      <c r="AJ4" s="180"/>
      <c r="AK4" s="171" t="s">
        <v>558</v>
      </c>
      <c r="AL4" s="180"/>
      <c r="AM4" s="180"/>
      <c r="AN4" s="180"/>
      <c r="AO4" s="180"/>
      <c r="AP4" s="180"/>
      <c r="AQ4" s="180"/>
      <c r="AR4" s="180"/>
      <c r="AS4" s="180"/>
      <c r="AT4" s="180"/>
      <c r="AU4" s="180"/>
      <c r="AV4" s="180"/>
      <c r="AW4" s="180"/>
      <c r="AX4" s="180"/>
      <c r="AY4" s="180"/>
      <c r="AZ4" s="180"/>
      <c r="BA4" s="180"/>
      <c r="BB4" s="180"/>
      <c r="BC4" s="180"/>
    </row>
    <row r="5" spans="1:55" ht="22.5" customHeight="1">
      <c r="A5" s="249" t="s">
        <v>677</v>
      </c>
      <c r="B5" s="249"/>
      <c r="C5" s="249"/>
      <c r="D5" s="249"/>
      <c r="E5" s="249"/>
      <c r="F5" s="249"/>
      <c r="G5" s="249"/>
      <c r="H5" s="249"/>
      <c r="I5" s="249"/>
      <c r="J5" s="249"/>
      <c r="K5" s="249"/>
      <c r="L5" s="249"/>
      <c r="M5" s="249"/>
      <c r="N5" s="249"/>
      <c r="O5" s="249"/>
      <c r="P5" s="249"/>
      <c r="Q5" s="249"/>
      <c r="R5" s="249"/>
      <c r="S5" s="249"/>
      <c r="T5" s="249"/>
      <c r="U5" s="249"/>
      <c r="V5" s="179"/>
      <c r="W5" s="180"/>
      <c r="X5" s="180"/>
      <c r="Y5" s="171" t="s">
        <v>559</v>
      </c>
      <c r="Z5" s="180"/>
      <c r="AA5" s="180"/>
      <c r="AB5" s="179"/>
      <c r="AC5" s="179"/>
      <c r="AD5" s="179"/>
      <c r="AE5" s="180"/>
      <c r="AF5" s="180"/>
      <c r="AG5" s="180"/>
      <c r="AH5" s="180"/>
      <c r="AI5" s="180"/>
      <c r="AJ5" s="180"/>
      <c r="AK5" s="171" t="s">
        <v>560</v>
      </c>
      <c r="AL5" s="180"/>
      <c r="AM5" s="180"/>
      <c r="AN5" s="180"/>
      <c r="AO5" s="180"/>
      <c r="AP5" s="180"/>
      <c r="AQ5" s="180"/>
      <c r="AR5" s="180"/>
      <c r="AS5" s="180"/>
      <c r="AT5" s="180"/>
      <c r="AU5" s="180"/>
      <c r="AV5" s="180"/>
      <c r="AW5" s="180"/>
      <c r="AX5" s="180"/>
      <c r="AY5" s="180"/>
      <c r="AZ5" s="180"/>
      <c r="BA5" s="180"/>
      <c r="BB5" s="180"/>
      <c r="BC5" s="180"/>
    </row>
    <row r="6" spans="1:55" ht="9" customHeight="1">
      <c r="A6" s="206"/>
      <c r="B6" s="206" t="s">
        <v>14</v>
      </c>
      <c r="C6" s="206"/>
      <c r="D6" s="206"/>
      <c r="E6" s="206"/>
      <c r="F6" s="206"/>
      <c r="G6" s="207"/>
      <c r="H6" s="179"/>
      <c r="I6" s="179"/>
      <c r="J6" s="179"/>
      <c r="K6" s="179"/>
      <c r="L6" s="179"/>
      <c r="M6" s="179"/>
      <c r="N6" s="179"/>
      <c r="O6" s="179"/>
      <c r="P6" s="179"/>
      <c r="Q6" s="179"/>
      <c r="R6" s="179"/>
      <c r="S6" s="179"/>
      <c r="T6" s="179"/>
      <c r="U6" s="179"/>
      <c r="V6" s="179"/>
      <c r="W6" s="180"/>
      <c r="X6" s="180"/>
      <c r="Y6" s="258" t="s">
        <v>678</v>
      </c>
      <c r="Z6" s="258"/>
      <c r="AA6" s="258"/>
      <c r="AB6" s="258"/>
      <c r="AC6" s="258"/>
      <c r="AD6" s="258"/>
      <c r="AE6" s="172"/>
      <c r="AF6" s="172"/>
      <c r="AG6" s="172"/>
      <c r="AH6" s="180"/>
      <c r="AI6" s="180"/>
      <c r="AJ6" s="180"/>
      <c r="AK6" s="171" t="s">
        <v>649</v>
      </c>
      <c r="AL6" s="180"/>
      <c r="AM6" s="180"/>
      <c r="AN6" s="180"/>
      <c r="AO6" s="180"/>
      <c r="AP6" s="180"/>
      <c r="AQ6" s="180"/>
      <c r="AR6" s="180"/>
      <c r="AS6" s="180"/>
      <c r="AT6" s="180"/>
      <c r="AU6" s="180"/>
      <c r="AV6" s="180"/>
      <c r="AW6" s="180"/>
      <c r="AX6" s="180"/>
      <c r="AY6" s="180"/>
      <c r="AZ6" s="180"/>
      <c r="BA6" s="180"/>
      <c r="BB6" s="180"/>
      <c r="BC6" s="180"/>
    </row>
    <row r="7" spans="1:55" ht="13.5" customHeight="1">
      <c r="A7" s="179"/>
      <c r="B7" s="179"/>
      <c r="C7" s="179"/>
      <c r="D7" s="179"/>
      <c r="E7" s="179"/>
      <c r="F7" s="179"/>
      <c r="G7" s="179"/>
      <c r="H7" s="179"/>
      <c r="I7" s="179"/>
      <c r="J7" s="179"/>
      <c r="K7" s="179"/>
      <c r="L7" s="179"/>
      <c r="M7" s="179"/>
      <c r="N7" s="179"/>
      <c r="O7" s="179"/>
      <c r="P7" s="262" t="s">
        <v>0</v>
      </c>
      <c r="Q7" s="262"/>
      <c r="R7" s="262"/>
      <c r="S7" s="262"/>
      <c r="T7" s="262"/>
      <c r="U7" s="262"/>
      <c r="V7" s="208"/>
      <c r="W7" s="180"/>
      <c r="X7" s="180"/>
      <c r="Y7" s="258"/>
      <c r="Z7" s="258"/>
      <c r="AA7" s="258"/>
      <c r="AB7" s="258"/>
      <c r="AC7" s="258"/>
      <c r="AD7" s="258"/>
      <c r="AE7" s="172"/>
      <c r="AF7" s="172"/>
      <c r="AG7" s="172"/>
      <c r="AH7" s="180"/>
      <c r="AI7" s="180"/>
      <c r="AJ7" s="180"/>
      <c r="AK7" s="260" t="s">
        <v>679</v>
      </c>
      <c r="AL7" s="260"/>
      <c r="AM7" s="260"/>
      <c r="AN7" s="260"/>
      <c r="AO7" s="260"/>
      <c r="AP7" s="260"/>
      <c r="AQ7" s="260"/>
      <c r="AR7" s="260"/>
      <c r="AS7" s="260"/>
      <c r="AT7" s="260"/>
      <c r="AU7" s="260"/>
      <c r="AV7" s="260"/>
      <c r="AW7" s="260"/>
      <c r="AX7" s="260"/>
      <c r="AY7" s="260"/>
      <c r="AZ7" s="260"/>
      <c r="BA7" s="260"/>
      <c r="BB7" s="260"/>
      <c r="BC7" s="260"/>
    </row>
    <row r="8" spans="1:55" ht="30" customHeight="1">
      <c r="A8" s="167" t="s">
        <v>1</v>
      </c>
      <c r="B8" s="167"/>
      <c r="C8" s="261"/>
      <c r="D8" s="261"/>
      <c r="E8" s="261"/>
      <c r="F8" s="261"/>
      <c r="G8" s="261"/>
      <c r="H8" s="261"/>
      <c r="I8" s="261"/>
      <c r="J8" s="261"/>
      <c r="K8" s="261"/>
      <c r="L8" s="261"/>
      <c r="M8" s="261"/>
      <c r="N8" s="261"/>
      <c r="O8" s="97"/>
      <c r="P8" s="168"/>
      <c r="Q8" s="169"/>
      <c r="R8" s="169"/>
      <c r="S8" s="169"/>
      <c r="T8" s="169"/>
      <c r="U8" s="170"/>
      <c r="V8" s="179"/>
      <c r="W8" s="180"/>
      <c r="X8" s="180"/>
      <c r="Y8" s="180"/>
      <c r="Z8" s="180"/>
      <c r="AA8" s="180"/>
      <c r="AB8" s="180"/>
      <c r="AC8" s="179"/>
      <c r="AD8" s="179"/>
      <c r="AE8" s="209"/>
      <c r="AF8" s="209"/>
      <c r="AG8" s="209"/>
      <c r="AH8" s="209"/>
      <c r="AI8" s="209"/>
      <c r="AJ8" s="180"/>
      <c r="AK8" s="260"/>
      <c r="AL8" s="260"/>
      <c r="AM8" s="260"/>
      <c r="AN8" s="260"/>
      <c r="AO8" s="260"/>
      <c r="AP8" s="260"/>
      <c r="AQ8" s="260"/>
      <c r="AR8" s="260"/>
      <c r="AS8" s="260"/>
      <c r="AT8" s="260"/>
      <c r="AU8" s="260"/>
      <c r="AV8" s="260"/>
      <c r="AW8" s="260"/>
      <c r="AX8" s="260"/>
      <c r="AY8" s="260"/>
      <c r="AZ8" s="260"/>
      <c r="BA8" s="260"/>
      <c r="BB8" s="260"/>
      <c r="BC8" s="260"/>
    </row>
    <row r="9" spans="1:55" ht="13.5" customHeight="1" thickBot="1">
      <c r="A9" s="178"/>
      <c r="B9" s="178"/>
      <c r="C9" s="178"/>
      <c r="D9" s="178"/>
      <c r="E9" s="178"/>
      <c r="F9" s="178"/>
      <c r="G9" s="178"/>
      <c r="H9" s="178"/>
      <c r="I9" s="178"/>
      <c r="J9" s="178"/>
      <c r="K9" s="178"/>
      <c r="L9" s="178"/>
      <c r="M9" s="178"/>
      <c r="N9" s="178"/>
      <c r="O9" s="178"/>
      <c r="P9" s="178"/>
      <c r="Q9" s="178"/>
      <c r="R9" s="178"/>
      <c r="S9" s="178"/>
      <c r="T9" s="178"/>
      <c r="U9" s="179"/>
      <c r="V9" s="179"/>
      <c r="W9" s="180"/>
      <c r="X9" s="180"/>
      <c r="Y9" s="180"/>
      <c r="Z9" s="180"/>
      <c r="AA9" s="180"/>
      <c r="AB9" s="180"/>
      <c r="AC9" s="180"/>
      <c r="AD9" s="180"/>
      <c r="AE9" s="180"/>
      <c r="AF9" s="180"/>
      <c r="AG9" s="180"/>
      <c r="AH9" s="180"/>
      <c r="AI9" s="180"/>
      <c r="AJ9" s="180"/>
      <c r="AK9" s="180"/>
      <c r="AL9" s="180"/>
      <c r="AM9" s="180"/>
      <c r="AN9" s="180"/>
      <c r="AO9" s="180"/>
      <c r="AP9" s="180"/>
      <c r="AQ9" s="180"/>
      <c r="AR9" s="210"/>
      <c r="AS9" s="210"/>
      <c r="AT9" s="210"/>
      <c r="AU9" s="210"/>
      <c r="AV9" s="210"/>
      <c r="AW9" s="210"/>
      <c r="AX9" s="211"/>
      <c r="AY9" s="211"/>
      <c r="AZ9" s="211"/>
      <c r="BA9" s="211"/>
      <c r="BB9" s="211"/>
      <c r="BC9" s="211"/>
    </row>
    <row r="10" spans="1:55" ht="62.25" customHeight="1">
      <c r="A10" s="285" t="s">
        <v>2</v>
      </c>
      <c r="B10" s="286"/>
      <c r="C10" s="287" t="s">
        <v>4</v>
      </c>
      <c r="D10" s="275"/>
      <c r="E10" s="286"/>
      <c r="F10" s="181" t="s">
        <v>3</v>
      </c>
      <c r="G10" s="288" t="s">
        <v>5</v>
      </c>
      <c r="H10" s="289"/>
      <c r="I10" s="181" t="s">
        <v>6</v>
      </c>
      <c r="J10" s="182" t="s">
        <v>7</v>
      </c>
      <c r="K10" s="290" t="s">
        <v>8</v>
      </c>
      <c r="L10" s="290"/>
      <c r="M10" s="291"/>
      <c r="N10" s="181" t="s">
        <v>9</v>
      </c>
      <c r="O10" s="182" t="s">
        <v>10</v>
      </c>
      <c r="P10" s="183" t="s">
        <v>11</v>
      </c>
      <c r="Q10" s="250" t="s">
        <v>12</v>
      </c>
      <c r="R10" s="251"/>
      <c r="S10" s="274" t="s">
        <v>648</v>
      </c>
      <c r="T10" s="275"/>
      <c r="U10" s="276"/>
      <c r="V10" s="179"/>
      <c r="W10" s="184" t="s">
        <v>561</v>
      </c>
      <c r="X10" s="185" t="s">
        <v>562</v>
      </c>
      <c r="Y10" s="186" t="s">
        <v>2</v>
      </c>
      <c r="Z10" s="187" t="s">
        <v>4</v>
      </c>
      <c r="AA10" s="187" t="s">
        <v>3</v>
      </c>
      <c r="AB10" s="187" t="s">
        <v>571</v>
      </c>
      <c r="AC10" s="187" t="s">
        <v>572</v>
      </c>
      <c r="AD10" s="187" t="s">
        <v>7</v>
      </c>
      <c r="AE10" s="188" t="s">
        <v>585</v>
      </c>
      <c r="AF10" s="187" t="s">
        <v>9</v>
      </c>
      <c r="AG10" s="187" t="s">
        <v>10</v>
      </c>
      <c r="AH10" s="187" t="s">
        <v>11</v>
      </c>
      <c r="AI10" s="185" t="s">
        <v>573</v>
      </c>
      <c r="AJ10" s="180"/>
      <c r="AK10" s="189" t="s">
        <v>616</v>
      </c>
      <c r="AL10" s="190" t="s">
        <v>617</v>
      </c>
      <c r="AM10" s="190" t="s">
        <v>618</v>
      </c>
      <c r="AN10" s="190" t="s">
        <v>619</v>
      </c>
      <c r="AO10" s="190" t="s">
        <v>620</v>
      </c>
      <c r="AP10" s="190" t="s">
        <v>621</v>
      </c>
      <c r="AQ10" s="191" t="s">
        <v>622</v>
      </c>
    </row>
    <row r="11" spans="1:55" ht="15" customHeight="1" thickBot="1">
      <c r="A11" s="272" t="s">
        <v>584</v>
      </c>
      <c r="B11" s="273"/>
      <c r="C11" s="277" t="s">
        <v>15</v>
      </c>
      <c r="D11" s="278"/>
      <c r="E11" s="273"/>
      <c r="F11" s="192" t="s">
        <v>15</v>
      </c>
      <c r="G11" s="279" t="s">
        <v>15</v>
      </c>
      <c r="H11" s="280"/>
      <c r="I11" s="192" t="s">
        <v>15</v>
      </c>
      <c r="J11" s="193" t="s">
        <v>15</v>
      </c>
      <c r="K11" s="278" t="s">
        <v>15</v>
      </c>
      <c r="L11" s="278"/>
      <c r="M11" s="273"/>
      <c r="N11" s="192" t="s">
        <v>15</v>
      </c>
      <c r="O11" s="193" t="s">
        <v>15</v>
      </c>
      <c r="P11" s="194" t="s">
        <v>15</v>
      </c>
      <c r="Q11" s="281" t="s">
        <v>15</v>
      </c>
      <c r="R11" s="282"/>
      <c r="S11" s="252"/>
      <c r="T11" s="253"/>
      <c r="U11" s="254"/>
      <c r="V11" s="179"/>
      <c r="W11" s="195" t="s">
        <v>675</v>
      </c>
      <c r="X11" s="196" t="s">
        <v>676</v>
      </c>
      <c r="Y11" s="197" t="s">
        <v>563</v>
      </c>
      <c r="Z11" s="198" t="s">
        <v>574</v>
      </c>
      <c r="AA11" s="198" t="s">
        <v>575</v>
      </c>
      <c r="AB11" s="198" t="s">
        <v>576</v>
      </c>
      <c r="AC11" s="198" t="s">
        <v>577</v>
      </c>
      <c r="AD11" s="198" t="s">
        <v>578</v>
      </c>
      <c r="AE11" s="198" t="s">
        <v>579</v>
      </c>
      <c r="AF11" s="198" t="s">
        <v>580</v>
      </c>
      <c r="AG11" s="198" t="s">
        <v>581</v>
      </c>
      <c r="AH11" s="198" t="s">
        <v>582</v>
      </c>
      <c r="AI11" s="199" t="s">
        <v>583</v>
      </c>
      <c r="AJ11" s="180"/>
      <c r="AK11" s="195" t="s">
        <v>564</v>
      </c>
      <c r="AL11" s="200" t="s">
        <v>565</v>
      </c>
      <c r="AM11" s="200" t="s">
        <v>566</v>
      </c>
      <c r="AN11" s="200" t="s">
        <v>567</v>
      </c>
      <c r="AO11" s="200" t="s">
        <v>568</v>
      </c>
      <c r="AP11" s="200" t="s">
        <v>569</v>
      </c>
      <c r="AQ11" s="201" t="s">
        <v>570</v>
      </c>
    </row>
    <row r="12" spans="1:55" ht="24" customHeight="1">
      <c r="A12" s="283"/>
      <c r="B12" s="284"/>
      <c r="C12" s="236"/>
      <c r="D12" s="238"/>
      <c r="E12" s="237"/>
      <c r="F12" s="212"/>
      <c r="G12" s="213"/>
      <c r="H12" s="214"/>
      <c r="I12" s="213"/>
      <c r="J12" s="215"/>
      <c r="K12" s="213"/>
      <c r="L12" s="216"/>
      <c r="M12" s="217"/>
      <c r="N12" s="215"/>
      <c r="O12" s="215"/>
      <c r="P12" s="212"/>
      <c r="Q12" s="218"/>
      <c r="R12" s="219"/>
      <c r="S12" s="255"/>
      <c r="T12" s="256"/>
      <c r="U12" s="257"/>
      <c r="V12" s="97"/>
      <c r="W12" s="175" t="str">
        <f>IF(A12="","",IF(OR($P$8="",$Q$8="",$R$8="",$S$8="",$T$8="",$U$8=""),"",$P$8&amp;$Q$8&amp;$R$8&amp;$S$8&amp;$T$8&amp;$U$8))</f>
        <v/>
      </c>
      <c r="X12" s="93" t="str">
        <f>IF(OR($C$8="",A12=""),"",$C$8)</f>
        <v/>
      </c>
      <c r="Y12" s="173" t="str">
        <f>IF(A12="","",IF(A12&lt;&gt;1,"エラー",1&amp;"人目"))</f>
        <v/>
      </c>
      <c r="Z12" s="95" t="str">
        <f>IFERROR(IF(OR(C12="",D12="",E12=""),"",VLOOKUP(C12&amp;D12&amp;E12,コード!$K$3:$L$210,2,FALSE)),"エラー")</f>
        <v/>
      </c>
      <c r="AA12" s="92" t="str">
        <f>IFERROR(IF(F12="","",VLOOKUP(F12,コード!$N$3:$O$4,2,FALSE)),"エラー")</f>
        <v/>
      </c>
      <c r="AB12" s="91" t="str">
        <f>IFERROR(IF(OR(G12="",H12=""),"",VLOOKUP(G12&amp;H12,コード!$T$3:$U$13,2,FALSE)),"エラー")</f>
        <v/>
      </c>
      <c r="AC12" s="91" t="str">
        <f>IFERROR(IF(I12="","",VLOOKUP(I12,コード!$W$3:$X$10,2,FALSE)),"エラー")</f>
        <v/>
      </c>
      <c r="AD12" s="91" t="str">
        <f>IFERROR(IF(J12="","",VLOOKUP(J12,コード!$Z$3:$AA$4,2,FALSE)),"エラー")</f>
        <v/>
      </c>
      <c r="AE12" s="176" t="str">
        <f>IF(OR(K12="",L12="",M12=""),"",IF(K12&amp;L12&amp;M12="000","エラー",K12&amp;L12&amp;M12))</f>
        <v/>
      </c>
      <c r="AF12" s="177" t="str">
        <f>IFERROR(IF(N12="","",VLOOKUP(N12,コード!$AG$3:$AH$5,2,FALSE)),"エラー")</f>
        <v/>
      </c>
      <c r="AG12" s="94" t="str">
        <f>IFERROR(IF(O12="","",VLOOKUP(O12,コード!$AM$3:$AN$5,2,FALSE)),"エラー")</f>
        <v/>
      </c>
      <c r="AH12" s="94" t="str">
        <f>IFERROR(IF(P12="","",VLOOKUP(P12,コード!$AM$3:$AN$5,2,FALSE)),"エラー")</f>
        <v/>
      </c>
      <c r="AI12" s="96" t="str">
        <f>IFERROR(IF(OR(Q12="",R12=""),"",VLOOKUP(Q12&amp;R12,コード!$AS$3:$AT$12,2,FALSE)),"エラー")</f>
        <v/>
      </c>
      <c r="AJ12" s="90"/>
      <c r="AK12" s="166" t="str">
        <f t="shared" ref="AK12:AK13" si="0">IFERROR(IF(OR(C12="",D12="",E12="",J12=""),"",IF(AND(J12="1",OR(C12&amp;D12&amp;E12="190",C12&amp;D12&amp;E12="290",C12&amp;D12&amp;E12="390",C12&amp;D12&amp;E12="490",C12&amp;D12&amp;E12="590",C12&amp;D12&amp;E12="690",C12&amp;D12&amp;E12="790",C12&amp;D12&amp;E12="801")),"エラー？",IF(Z12="エラー","エラー","○"))),"エラー")</f>
        <v/>
      </c>
      <c r="AL12" s="139" t="str">
        <f>IFERROR(IF(OR(G12="",H12="",,J12=""),"",IF(AND(J12="1",G12&amp;H12="15"),"エラー？","○")),"エラー")</f>
        <v/>
      </c>
      <c r="AM12" s="139" t="str">
        <f>IFERROR(IF(OR(J12="",O12=""),"",IF(AND(J12="1",O12="3"),"エラー？","○")),"エラー")</f>
        <v/>
      </c>
      <c r="AN12" s="139" t="str">
        <f>IFERROR(IF(OR(J12="",P12=""),"",IF(AND(J12="1",P12="3"),"エラー？","○")),"エラー")</f>
        <v/>
      </c>
      <c r="AO12" s="139" t="str">
        <f>IFERROR(IF(I12="","",IF(OR(I12="1",I12="2"),"エラー？","○")),"エラー")</f>
        <v/>
      </c>
      <c r="AP12" s="139" t="str">
        <f>IFERROR(IF(OR(J12="",K12="",L12="",M12=""),"",IF(AND(J12="1",K12&amp;L12&amp;M12="999"),"エラー","○")),"エラー")</f>
        <v/>
      </c>
      <c r="AQ12" s="140" t="str">
        <f>IF(OR(J12="",K12="",L12="",M12=""),"",IF(AND(J12="2",K12&amp;L12&amp;M12&lt;&gt;"999"),"エラー","○"))</f>
        <v/>
      </c>
    </row>
    <row r="13" spans="1:55" ht="24" customHeight="1">
      <c r="A13" s="239"/>
      <c r="B13" s="240"/>
      <c r="C13" s="220"/>
      <c r="D13" s="221"/>
      <c r="E13" s="222"/>
      <c r="F13" s="220"/>
      <c r="G13" s="220"/>
      <c r="H13" s="223"/>
      <c r="I13" s="220"/>
      <c r="J13" s="224"/>
      <c r="K13" s="220"/>
      <c r="L13" s="221"/>
      <c r="M13" s="225"/>
      <c r="N13" s="224"/>
      <c r="O13" s="224"/>
      <c r="P13" s="222"/>
      <c r="Q13" s="226"/>
      <c r="R13" s="227"/>
      <c r="S13" s="241"/>
      <c r="T13" s="242"/>
      <c r="U13" s="243"/>
      <c r="V13" s="97"/>
      <c r="W13" s="175" t="str">
        <f t="shared" ref="W13:W76" si="1">IF(A13="","",IF(OR($P$8="",$Q$8="",$R$8="",$S$8="",$T$8="",$U$8=""),"",$P$8&amp;$Q$8&amp;$R$8&amp;$S$8&amp;$T$8&amp;$U$8))</f>
        <v/>
      </c>
      <c r="X13" s="93" t="str">
        <f t="shared" ref="X13:X41" si="2">IF(OR($C$8="",A13=""),"",$C$8)</f>
        <v/>
      </c>
      <c r="Y13" s="174" t="str">
        <f>IF(A13="","",IF(A13&lt;&gt;2,"エラー",2&amp;"人目"))</f>
        <v/>
      </c>
      <c r="Z13" s="95" t="str">
        <f>IFERROR(IF(OR(C13="",D13="",E13=""),"",VLOOKUP(C13&amp;D13&amp;E13,コード!$K$3:$L$210,2,FALSE)),"エラー")</f>
        <v/>
      </c>
      <c r="AA13" s="92" t="str">
        <f>IFERROR(IF(F13="","",VLOOKUP(F13,コード!$N$3:$O$4,2,FALSE)),"エラー")</f>
        <v/>
      </c>
      <c r="AB13" s="91" t="str">
        <f>IFERROR(IF(OR(G13="",H13=""),"",VLOOKUP(G13&amp;H13,コード!$T$3:$U$13,2,FALSE)),"エラー")</f>
        <v/>
      </c>
      <c r="AC13" s="91" t="str">
        <f>IFERROR(IF(I13="","",VLOOKUP(I13,コード!$W$3:$X$10,2,FALSE)),"エラー")</f>
        <v/>
      </c>
      <c r="AD13" s="91" t="str">
        <f>IFERROR(IF(J13="","",VLOOKUP(J13,コード!$Z$3:$AA$4,2,FALSE)),"エラー")</f>
        <v/>
      </c>
      <c r="AE13" s="176" t="str">
        <f t="shared" ref="AE13:AE76" si="3">IF(OR(K13="",L13="",M13=""),"",IF(K13&amp;L13&amp;M13="000","エラー",K13&amp;L13&amp;M13))</f>
        <v/>
      </c>
      <c r="AF13" s="177" t="str">
        <f>IFERROR(IF(N13="","",VLOOKUP(N13,コード!$AG$3:$AH$5,2,FALSE)),"エラー")</f>
        <v/>
      </c>
      <c r="AG13" s="94" t="str">
        <f>IFERROR(IF(O13="","",VLOOKUP(O13,コード!$AM$3:$AN$5,2,FALSE)),"エラー")</f>
        <v/>
      </c>
      <c r="AH13" s="94" t="str">
        <f>IFERROR(IF(P13="","",VLOOKUP(P13,コード!$AM$3:$AN$5,2,FALSE)),"エラー")</f>
        <v/>
      </c>
      <c r="AI13" s="96" t="str">
        <f>IFERROR(IF(OR(Q13="",R13=""),"",VLOOKUP(Q13&amp;R13,コード!$AS$3:$AT$12,2,FALSE)),"エラー")</f>
        <v/>
      </c>
      <c r="AJ13" s="90"/>
      <c r="AK13" s="166" t="str">
        <f t="shared" si="0"/>
        <v/>
      </c>
      <c r="AL13" s="139" t="str">
        <f t="shared" ref="AL13" si="4">IFERROR(IF(OR(G13="",H13="",,J13=""),"",IF(AND(J13="1",G13&amp;H13="15"),"エラー？","○")),"エラー")</f>
        <v/>
      </c>
      <c r="AM13" s="139" t="str">
        <f t="shared" ref="AM13" si="5">IFERROR(IF(OR(J13="",O13=""),"",IF(AND(J13="1",O13="3"),"エラー？","○")),"エラー")</f>
        <v/>
      </c>
      <c r="AN13" s="139" t="str">
        <f t="shared" ref="AN13" si="6">IFERROR(IF(OR(J13="",P13=""),"",IF(AND(J13="1",P13="3"),"エラー？","○")),"エラー")</f>
        <v/>
      </c>
      <c r="AO13" s="139" t="str">
        <f t="shared" ref="AO13" si="7">IFERROR(IF(I13="","",IF(OR(I13="1",I13="2"),"エラー？","○")),"エラー")</f>
        <v/>
      </c>
      <c r="AP13" s="139" t="str">
        <f t="shared" ref="AP13" si="8">IFERROR(IF(OR(J13="",K13="",L13="",M13=""),"",IF(AND(J13="1",K13&amp;L13&amp;M13="999"),"エラー","○")),"エラー")</f>
        <v/>
      </c>
      <c r="AQ13" s="141" t="str">
        <f>IF(OR(J13="",K13="",L13="",M13=""),"",IF(AND(J13="2",K13&amp;L13&amp;M13&lt;&gt;"999"),"エラー","○"))</f>
        <v/>
      </c>
    </row>
    <row r="14" spans="1:55" ht="24" customHeight="1">
      <c r="A14" s="239"/>
      <c r="B14" s="240"/>
      <c r="C14" s="220"/>
      <c r="D14" s="221"/>
      <c r="E14" s="222"/>
      <c r="F14" s="220"/>
      <c r="G14" s="220"/>
      <c r="H14" s="223"/>
      <c r="I14" s="220"/>
      <c r="J14" s="224"/>
      <c r="K14" s="220"/>
      <c r="L14" s="221"/>
      <c r="M14" s="225"/>
      <c r="N14" s="224"/>
      <c r="O14" s="224"/>
      <c r="P14" s="222"/>
      <c r="Q14" s="226"/>
      <c r="R14" s="227"/>
      <c r="S14" s="241"/>
      <c r="T14" s="242"/>
      <c r="U14" s="243"/>
      <c r="V14" s="97"/>
      <c r="W14" s="175" t="str">
        <f t="shared" si="1"/>
        <v/>
      </c>
      <c r="X14" s="93" t="str">
        <f t="shared" si="2"/>
        <v/>
      </c>
      <c r="Y14" s="174" t="str">
        <f>IF(A14="","",IF(A14&lt;&gt;3,"エラー",3&amp;"人目"))</f>
        <v/>
      </c>
      <c r="Z14" s="95" t="str">
        <f>IFERROR(IF(OR(C14="",D14="",E14=""),"",VLOOKUP(C14&amp;D14&amp;E14,コード!$K$3:$L$210,2,FALSE)),"エラー")</f>
        <v/>
      </c>
      <c r="AA14" s="92" t="str">
        <f>IFERROR(IF(F14="","",VLOOKUP(F14,コード!$N$3:$O$4,2,FALSE)),"エラー")</f>
        <v/>
      </c>
      <c r="AB14" s="91" t="str">
        <f>IFERROR(IF(OR(G14="",H14=""),"",VLOOKUP(G14&amp;H14,コード!$T$3:$U$13,2,FALSE)),"エラー")</f>
        <v/>
      </c>
      <c r="AC14" s="91" t="str">
        <f>IFERROR(IF(I14="","",VLOOKUP(I14,コード!$W$3:$X$10,2,FALSE)),"エラー")</f>
        <v/>
      </c>
      <c r="AD14" s="91" t="str">
        <f>IFERROR(IF(J14="","",VLOOKUP(J14,コード!$Z$3:$AA$4,2,FALSE)),"エラー")</f>
        <v/>
      </c>
      <c r="AE14" s="176" t="str">
        <f t="shared" si="3"/>
        <v/>
      </c>
      <c r="AF14" s="177" t="str">
        <f>IFERROR(IF(N14="","",VLOOKUP(N14,コード!$AG$3:$AH$5,2,FALSE)),"エラー")</f>
        <v/>
      </c>
      <c r="AG14" s="94" t="str">
        <f>IFERROR(IF(O14="","",VLOOKUP(O14,コード!$AM$3:$AN$5,2,FALSE)),"エラー")</f>
        <v/>
      </c>
      <c r="AH14" s="94" t="str">
        <f>IFERROR(IF(P14="","",VLOOKUP(P14,コード!$AM$3:$AN$5,2,FALSE)),"エラー")</f>
        <v/>
      </c>
      <c r="AI14" s="96" t="str">
        <f>IFERROR(IF(OR(Q14="",R14=""),"",VLOOKUP(Q14&amp;R14,コード!$AS$3:$AT$12,2,FALSE)),"エラー")</f>
        <v/>
      </c>
      <c r="AJ14" s="90"/>
      <c r="AK14" s="166" t="str">
        <f t="shared" ref="AK14:AK40" si="9">IFERROR(IF(OR(C14="",D14="",E14="",J14=""),"",IF(AND(J14="1",OR(C14&amp;D14&amp;E14="190",C14&amp;D14&amp;E14="290",C14&amp;D14&amp;E14="390",C14&amp;D14&amp;E14="490",C14&amp;D14&amp;E14="590",C14&amp;D14&amp;E14="690",C14&amp;D14&amp;E14="790",C14&amp;D14&amp;E14="801")),"エラー？",IF(Z14="エラー","エラー","○"))),"エラー")</f>
        <v/>
      </c>
      <c r="AL14" s="139" t="str">
        <f t="shared" ref="AL14:AL40" si="10">IFERROR(IF(OR(G14="",H14="",,J14=""),"",IF(AND(J14="1",G14&amp;H14="15"),"エラー？","○")),"エラー")</f>
        <v/>
      </c>
      <c r="AM14" s="139" t="str">
        <f t="shared" ref="AM14:AM40" si="11">IFERROR(IF(OR(J14="",O14=""),"",IF(AND(J14="1",O14="3"),"エラー？","○")),"エラー")</f>
        <v/>
      </c>
      <c r="AN14" s="139" t="str">
        <f t="shared" ref="AN14:AN40" si="12">IFERROR(IF(OR(J14="",P14=""),"",IF(AND(J14="1",P14="3"),"エラー？","○")),"エラー")</f>
        <v/>
      </c>
      <c r="AO14" s="139" t="str">
        <f t="shared" ref="AO14:AO40" si="13">IFERROR(IF(I14="","",IF(OR(I14="1",I14="2"),"エラー？","○")),"エラー")</f>
        <v/>
      </c>
      <c r="AP14" s="139" t="str">
        <f t="shared" ref="AP14:AP40" si="14">IFERROR(IF(OR(J14="",K14="",L14="",M14=""),"",IF(AND(J14="1",K14&amp;L14&amp;M14="999"),"エラー","○")),"エラー")</f>
        <v/>
      </c>
      <c r="AQ14" s="141" t="str">
        <f t="shared" ref="AQ14:AQ40" si="15">IF(OR(J14="",K14="",L14="",M14=""),"",IF(AND(J14="2",K14&amp;L14&amp;M14&lt;&gt;"999"),"エラー","○"))</f>
        <v/>
      </c>
    </row>
    <row r="15" spans="1:55" ht="24" customHeight="1">
      <c r="A15" s="239"/>
      <c r="B15" s="240"/>
      <c r="C15" s="220"/>
      <c r="D15" s="221"/>
      <c r="E15" s="222"/>
      <c r="F15" s="220"/>
      <c r="G15" s="220"/>
      <c r="H15" s="223"/>
      <c r="I15" s="220"/>
      <c r="J15" s="224"/>
      <c r="K15" s="220"/>
      <c r="L15" s="221"/>
      <c r="M15" s="225"/>
      <c r="N15" s="224"/>
      <c r="O15" s="224"/>
      <c r="P15" s="222"/>
      <c r="Q15" s="226"/>
      <c r="R15" s="227"/>
      <c r="S15" s="241"/>
      <c r="T15" s="242"/>
      <c r="U15" s="243"/>
      <c r="V15" s="97"/>
      <c r="W15" s="175" t="str">
        <f t="shared" si="1"/>
        <v/>
      </c>
      <c r="X15" s="93" t="str">
        <f t="shared" si="2"/>
        <v/>
      </c>
      <c r="Y15" s="174" t="str">
        <f>IF(A15="","",IF(A15&lt;&gt;4,"エラー",4&amp;"人目"))</f>
        <v/>
      </c>
      <c r="Z15" s="95" t="str">
        <f>IFERROR(IF(OR(C15="",D15="",E15=""),"",VLOOKUP(C15&amp;D15&amp;E15,コード!$K$3:$L$210,2,FALSE)),"エラー")</f>
        <v/>
      </c>
      <c r="AA15" s="92" t="str">
        <f>IFERROR(IF(F15="","",VLOOKUP(F15,コード!$N$3:$O$4,2,FALSE)),"エラー")</f>
        <v/>
      </c>
      <c r="AB15" s="91" t="str">
        <f>IFERROR(IF(OR(G15="",H15=""),"",VLOOKUP(G15&amp;H15,コード!$T$3:$U$13,2,FALSE)),"エラー")</f>
        <v/>
      </c>
      <c r="AC15" s="91" t="str">
        <f>IFERROR(IF(I15="","",VLOOKUP(I15,コード!$W$3:$X$10,2,FALSE)),"エラー")</f>
        <v/>
      </c>
      <c r="AD15" s="91" t="str">
        <f>IFERROR(IF(J15="","",VLOOKUP(J15,コード!$Z$3:$AA$4,2,FALSE)),"エラー")</f>
        <v/>
      </c>
      <c r="AE15" s="176" t="str">
        <f t="shared" si="3"/>
        <v/>
      </c>
      <c r="AF15" s="177" t="str">
        <f>IFERROR(IF(N15="","",VLOOKUP(N15,コード!$AG$3:$AH$5,2,FALSE)),"エラー")</f>
        <v/>
      </c>
      <c r="AG15" s="94" t="str">
        <f>IFERROR(IF(O15="","",VLOOKUP(O15,コード!$AM$3:$AN$5,2,FALSE)),"エラー")</f>
        <v/>
      </c>
      <c r="AH15" s="94" t="str">
        <f>IFERROR(IF(P15="","",VLOOKUP(P15,コード!$AM$3:$AN$5,2,FALSE)),"エラー")</f>
        <v/>
      </c>
      <c r="AI15" s="96" t="str">
        <f>IFERROR(IF(OR(Q15="",R15=""),"",VLOOKUP(Q15&amp;R15,コード!$AS$3:$AT$12,2,FALSE)),"エラー")</f>
        <v/>
      </c>
      <c r="AJ15" s="90"/>
      <c r="AK15" s="166" t="str">
        <f t="shared" si="9"/>
        <v/>
      </c>
      <c r="AL15" s="139" t="str">
        <f t="shared" si="10"/>
        <v/>
      </c>
      <c r="AM15" s="139" t="str">
        <f t="shared" si="11"/>
        <v/>
      </c>
      <c r="AN15" s="139" t="str">
        <f t="shared" si="12"/>
        <v/>
      </c>
      <c r="AO15" s="139" t="str">
        <f t="shared" si="13"/>
        <v/>
      </c>
      <c r="AP15" s="139" t="str">
        <f t="shared" si="14"/>
        <v/>
      </c>
      <c r="AQ15" s="141" t="str">
        <f t="shared" si="15"/>
        <v/>
      </c>
    </row>
    <row r="16" spans="1:55" ht="24" customHeight="1">
      <c r="A16" s="239"/>
      <c r="B16" s="240"/>
      <c r="C16" s="220"/>
      <c r="D16" s="221"/>
      <c r="E16" s="222"/>
      <c r="F16" s="220"/>
      <c r="G16" s="220"/>
      <c r="H16" s="223"/>
      <c r="I16" s="220"/>
      <c r="J16" s="224"/>
      <c r="K16" s="220"/>
      <c r="L16" s="221"/>
      <c r="M16" s="225"/>
      <c r="N16" s="224"/>
      <c r="O16" s="224"/>
      <c r="P16" s="222"/>
      <c r="Q16" s="226"/>
      <c r="R16" s="227"/>
      <c r="S16" s="241"/>
      <c r="T16" s="242"/>
      <c r="U16" s="243"/>
      <c r="V16" s="97"/>
      <c r="W16" s="175" t="str">
        <f t="shared" si="1"/>
        <v/>
      </c>
      <c r="X16" s="93" t="str">
        <f t="shared" si="2"/>
        <v/>
      </c>
      <c r="Y16" s="174" t="str">
        <f>IF(A16="","",IF(A16&lt;&gt;5,"エラー",5&amp;"人目"))</f>
        <v/>
      </c>
      <c r="Z16" s="95" t="str">
        <f>IFERROR(IF(OR(C16="",D16="",E16=""),"",VLOOKUP(C16&amp;D16&amp;E16,コード!$K$3:$L$210,2,FALSE)),"エラー")</f>
        <v/>
      </c>
      <c r="AA16" s="92" t="str">
        <f>IFERROR(IF(F16="","",VLOOKUP(F16,コード!$N$3:$O$4,2,FALSE)),"エラー")</f>
        <v/>
      </c>
      <c r="AB16" s="91" t="str">
        <f>IFERROR(IF(OR(G16="",H16=""),"",VLOOKUP(G16&amp;H16,コード!$T$3:$U$13,2,FALSE)),"エラー")</f>
        <v/>
      </c>
      <c r="AC16" s="91" t="str">
        <f>IFERROR(IF(I16="","",VLOOKUP(I16,コード!$W$3:$X$10,2,FALSE)),"エラー")</f>
        <v/>
      </c>
      <c r="AD16" s="91" t="str">
        <f>IFERROR(IF(J16="","",VLOOKUP(J16,コード!$Z$3:$AA$4,2,FALSE)),"エラー")</f>
        <v/>
      </c>
      <c r="AE16" s="176" t="str">
        <f t="shared" si="3"/>
        <v/>
      </c>
      <c r="AF16" s="177" t="str">
        <f>IFERROR(IF(N16="","",VLOOKUP(N16,コード!$AG$3:$AH$5,2,FALSE)),"エラー")</f>
        <v/>
      </c>
      <c r="AG16" s="94" t="str">
        <f>IFERROR(IF(O16="","",VLOOKUP(O16,コード!$AM$3:$AN$5,2,FALSE)),"エラー")</f>
        <v/>
      </c>
      <c r="AH16" s="94" t="str">
        <f>IFERROR(IF(P16="","",VLOOKUP(P16,コード!$AM$3:$AN$5,2,FALSE)),"エラー")</f>
        <v/>
      </c>
      <c r="AI16" s="96" t="str">
        <f>IFERROR(IF(OR(Q16="",R16=""),"",VLOOKUP(Q16&amp;R16,コード!$AS$3:$AT$12,2,FALSE)),"エラー")</f>
        <v/>
      </c>
      <c r="AJ16" s="90"/>
      <c r="AK16" s="166" t="str">
        <f t="shared" si="9"/>
        <v/>
      </c>
      <c r="AL16" s="139" t="str">
        <f t="shared" si="10"/>
        <v/>
      </c>
      <c r="AM16" s="139" t="str">
        <f t="shared" si="11"/>
        <v/>
      </c>
      <c r="AN16" s="139" t="str">
        <f t="shared" si="12"/>
        <v/>
      </c>
      <c r="AO16" s="139" t="str">
        <f t="shared" si="13"/>
        <v/>
      </c>
      <c r="AP16" s="139" t="str">
        <f t="shared" si="14"/>
        <v/>
      </c>
      <c r="AQ16" s="141" t="str">
        <f t="shared" si="15"/>
        <v/>
      </c>
    </row>
    <row r="17" spans="1:43" ht="24" customHeight="1">
      <c r="A17" s="239"/>
      <c r="B17" s="240"/>
      <c r="C17" s="220"/>
      <c r="D17" s="221"/>
      <c r="E17" s="222"/>
      <c r="F17" s="220"/>
      <c r="G17" s="220"/>
      <c r="H17" s="223"/>
      <c r="I17" s="220"/>
      <c r="J17" s="224"/>
      <c r="K17" s="220"/>
      <c r="L17" s="221"/>
      <c r="M17" s="225"/>
      <c r="N17" s="224"/>
      <c r="O17" s="224"/>
      <c r="P17" s="222"/>
      <c r="Q17" s="226"/>
      <c r="R17" s="227"/>
      <c r="S17" s="241"/>
      <c r="T17" s="242"/>
      <c r="U17" s="243"/>
      <c r="V17" s="97"/>
      <c r="W17" s="175" t="str">
        <f t="shared" si="1"/>
        <v/>
      </c>
      <c r="X17" s="93" t="str">
        <f t="shared" si="2"/>
        <v/>
      </c>
      <c r="Y17" s="174" t="str">
        <f>IF(A17="","",IF(A17&lt;&gt;6,"エラー",6&amp;"人目"))</f>
        <v/>
      </c>
      <c r="Z17" s="95" t="str">
        <f>IFERROR(IF(OR(C17="",D17="",E17=""),"",VLOOKUP(C17&amp;D17&amp;E17,コード!$K$3:$L$210,2,FALSE)),"エラー")</f>
        <v/>
      </c>
      <c r="AA17" s="92" t="str">
        <f>IFERROR(IF(F17="","",VLOOKUP(F17,コード!$N$3:$O$4,2,FALSE)),"エラー")</f>
        <v/>
      </c>
      <c r="AB17" s="91" t="str">
        <f>IFERROR(IF(OR(G17="",H17=""),"",VLOOKUP(G17&amp;H17,コード!$T$3:$U$13,2,FALSE)),"エラー")</f>
        <v/>
      </c>
      <c r="AC17" s="91" t="str">
        <f>IFERROR(IF(I17="","",VLOOKUP(I17,コード!$W$3:$X$10,2,FALSE)),"エラー")</f>
        <v/>
      </c>
      <c r="AD17" s="91" t="str">
        <f>IFERROR(IF(J17="","",VLOOKUP(J17,コード!$Z$3:$AA$4,2,FALSE)),"エラー")</f>
        <v/>
      </c>
      <c r="AE17" s="176" t="str">
        <f t="shared" si="3"/>
        <v/>
      </c>
      <c r="AF17" s="177" t="str">
        <f>IFERROR(IF(N17="","",VLOOKUP(N17,コード!$AG$3:$AH$5,2,FALSE)),"エラー")</f>
        <v/>
      </c>
      <c r="AG17" s="94" t="str">
        <f>IFERROR(IF(O17="","",VLOOKUP(O17,コード!$AM$3:$AN$5,2,FALSE)),"エラー")</f>
        <v/>
      </c>
      <c r="AH17" s="94" t="str">
        <f>IFERROR(IF(P17="","",VLOOKUP(P17,コード!$AM$3:$AN$5,2,FALSE)),"エラー")</f>
        <v/>
      </c>
      <c r="AI17" s="96" t="str">
        <f>IFERROR(IF(OR(Q17="",R17=""),"",VLOOKUP(Q17&amp;R17,コード!$AS$3:$AT$12,2,FALSE)),"エラー")</f>
        <v/>
      </c>
      <c r="AJ17" s="90"/>
      <c r="AK17" s="166" t="str">
        <f t="shared" si="9"/>
        <v/>
      </c>
      <c r="AL17" s="139" t="str">
        <f t="shared" si="10"/>
        <v/>
      </c>
      <c r="AM17" s="139" t="str">
        <f t="shared" si="11"/>
        <v/>
      </c>
      <c r="AN17" s="139" t="str">
        <f t="shared" si="12"/>
        <v/>
      </c>
      <c r="AO17" s="139" t="str">
        <f t="shared" si="13"/>
        <v/>
      </c>
      <c r="AP17" s="139" t="str">
        <f t="shared" si="14"/>
        <v/>
      </c>
      <c r="AQ17" s="141" t="str">
        <f t="shared" si="15"/>
        <v/>
      </c>
    </row>
    <row r="18" spans="1:43" ht="24" customHeight="1">
      <c r="A18" s="239"/>
      <c r="B18" s="240"/>
      <c r="C18" s="220"/>
      <c r="D18" s="221"/>
      <c r="E18" s="222"/>
      <c r="F18" s="220"/>
      <c r="G18" s="220"/>
      <c r="H18" s="223"/>
      <c r="I18" s="220"/>
      <c r="J18" s="224"/>
      <c r="K18" s="220"/>
      <c r="L18" s="221"/>
      <c r="M18" s="225"/>
      <c r="N18" s="224"/>
      <c r="O18" s="224"/>
      <c r="P18" s="222"/>
      <c r="Q18" s="226"/>
      <c r="R18" s="227"/>
      <c r="S18" s="241"/>
      <c r="T18" s="242"/>
      <c r="U18" s="243"/>
      <c r="V18" s="97"/>
      <c r="W18" s="175" t="str">
        <f t="shared" si="1"/>
        <v/>
      </c>
      <c r="X18" s="93" t="str">
        <f t="shared" si="2"/>
        <v/>
      </c>
      <c r="Y18" s="174" t="str">
        <f>IF(A18="","",IF(A18&lt;&gt;7,"エラー",7&amp;"人目"))</f>
        <v/>
      </c>
      <c r="Z18" s="95" t="str">
        <f>IFERROR(IF(OR(C18="",D18="",E18=""),"",VLOOKUP(C18&amp;D18&amp;E18,コード!$K$3:$L$210,2,FALSE)),"エラー")</f>
        <v/>
      </c>
      <c r="AA18" s="92" t="str">
        <f>IFERROR(IF(F18="","",VLOOKUP(F18,コード!$N$3:$O$4,2,FALSE)),"エラー")</f>
        <v/>
      </c>
      <c r="AB18" s="91" t="str">
        <f>IFERROR(IF(OR(G18="",H18=""),"",VLOOKUP(G18&amp;H18,コード!$T$3:$U$13,2,FALSE)),"エラー")</f>
        <v/>
      </c>
      <c r="AC18" s="91" t="str">
        <f>IFERROR(IF(I18="","",VLOOKUP(I18,コード!$W$3:$X$10,2,FALSE)),"エラー")</f>
        <v/>
      </c>
      <c r="AD18" s="91" t="str">
        <f>IFERROR(IF(J18="","",VLOOKUP(J18,コード!$Z$3:$AA$4,2,FALSE)),"エラー")</f>
        <v/>
      </c>
      <c r="AE18" s="176" t="str">
        <f t="shared" si="3"/>
        <v/>
      </c>
      <c r="AF18" s="177" t="str">
        <f>IFERROR(IF(N18="","",VLOOKUP(N18,コード!$AG$3:$AH$5,2,FALSE)),"エラー")</f>
        <v/>
      </c>
      <c r="AG18" s="94" t="str">
        <f>IFERROR(IF(O18="","",VLOOKUP(O18,コード!$AM$3:$AN$5,2,FALSE)),"エラー")</f>
        <v/>
      </c>
      <c r="AH18" s="94" t="str">
        <f>IFERROR(IF(P18="","",VLOOKUP(P18,コード!$AM$3:$AN$5,2,FALSE)),"エラー")</f>
        <v/>
      </c>
      <c r="AI18" s="96" t="str">
        <f>IFERROR(IF(OR(Q18="",R18=""),"",VLOOKUP(Q18&amp;R18,コード!$AS$3:$AT$12,2,FALSE)),"エラー")</f>
        <v/>
      </c>
      <c r="AJ18" s="90"/>
      <c r="AK18" s="166" t="str">
        <f t="shared" si="9"/>
        <v/>
      </c>
      <c r="AL18" s="139" t="str">
        <f t="shared" si="10"/>
        <v/>
      </c>
      <c r="AM18" s="139" t="str">
        <f t="shared" si="11"/>
        <v/>
      </c>
      <c r="AN18" s="139" t="str">
        <f t="shared" si="12"/>
        <v/>
      </c>
      <c r="AO18" s="139" t="str">
        <f t="shared" si="13"/>
        <v/>
      </c>
      <c r="AP18" s="139" t="str">
        <f t="shared" si="14"/>
        <v/>
      </c>
      <c r="AQ18" s="141" t="str">
        <f t="shared" si="15"/>
        <v/>
      </c>
    </row>
    <row r="19" spans="1:43" ht="24" customHeight="1">
      <c r="A19" s="239"/>
      <c r="B19" s="240"/>
      <c r="C19" s="220"/>
      <c r="D19" s="221"/>
      <c r="E19" s="222"/>
      <c r="F19" s="220"/>
      <c r="G19" s="220"/>
      <c r="H19" s="223"/>
      <c r="I19" s="220"/>
      <c r="J19" s="224"/>
      <c r="K19" s="220"/>
      <c r="L19" s="221"/>
      <c r="M19" s="225"/>
      <c r="N19" s="224"/>
      <c r="O19" s="224"/>
      <c r="P19" s="222"/>
      <c r="Q19" s="226"/>
      <c r="R19" s="227"/>
      <c r="S19" s="241"/>
      <c r="T19" s="242"/>
      <c r="U19" s="243"/>
      <c r="V19" s="97"/>
      <c r="W19" s="175" t="str">
        <f t="shared" si="1"/>
        <v/>
      </c>
      <c r="X19" s="93" t="str">
        <f t="shared" si="2"/>
        <v/>
      </c>
      <c r="Y19" s="174" t="str">
        <f>IF(A19="","",IF(A19&lt;&gt;8,"エラー",8&amp;"人目"))</f>
        <v/>
      </c>
      <c r="Z19" s="95" t="str">
        <f>IFERROR(IF(OR(C19="",D19="",E19=""),"",VLOOKUP(C19&amp;D19&amp;E19,コード!$K$3:$L$210,2,FALSE)),"エラー")</f>
        <v/>
      </c>
      <c r="AA19" s="92" t="str">
        <f>IFERROR(IF(F19="","",VLOOKUP(F19,コード!$N$3:$O$4,2,FALSE)),"エラー")</f>
        <v/>
      </c>
      <c r="AB19" s="91" t="str">
        <f>IFERROR(IF(OR(G19="",H19=""),"",VLOOKUP(G19&amp;H19,コード!$T$3:$U$13,2,FALSE)),"エラー")</f>
        <v/>
      </c>
      <c r="AC19" s="91" t="str">
        <f>IFERROR(IF(I19="","",VLOOKUP(I19,コード!$W$3:$X$10,2,FALSE)),"エラー")</f>
        <v/>
      </c>
      <c r="AD19" s="91" t="str">
        <f>IFERROR(IF(J19="","",VLOOKUP(J19,コード!$Z$3:$AA$4,2,FALSE)),"エラー")</f>
        <v/>
      </c>
      <c r="AE19" s="176" t="str">
        <f t="shared" si="3"/>
        <v/>
      </c>
      <c r="AF19" s="177" t="str">
        <f>IFERROR(IF(N19="","",VLOOKUP(N19,コード!$AG$3:$AH$5,2,FALSE)),"エラー")</f>
        <v/>
      </c>
      <c r="AG19" s="94" t="str">
        <f>IFERROR(IF(O19="","",VLOOKUP(O19,コード!$AM$3:$AN$5,2,FALSE)),"エラー")</f>
        <v/>
      </c>
      <c r="AH19" s="94" t="str">
        <f>IFERROR(IF(P19="","",VLOOKUP(P19,コード!$AM$3:$AN$5,2,FALSE)),"エラー")</f>
        <v/>
      </c>
      <c r="AI19" s="96" t="str">
        <f>IFERROR(IF(OR(Q19="",R19=""),"",VLOOKUP(Q19&amp;R19,コード!$AS$3:$AT$12,2,FALSE)),"エラー")</f>
        <v/>
      </c>
      <c r="AJ19" s="90"/>
      <c r="AK19" s="166" t="str">
        <f t="shared" si="9"/>
        <v/>
      </c>
      <c r="AL19" s="139" t="str">
        <f t="shared" si="10"/>
        <v/>
      </c>
      <c r="AM19" s="139" t="str">
        <f t="shared" si="11"/>
        <v/>
      </c>
      <c r="AN19" s="139" t="str">
        <f t="shared" si="12"/>
        <v/>
      </c>
      <c r="AO19" s="139" t="str">
        <f t="shared" si="13"/>
        <v/>
      </c>
      <c r="AP19" s="139" t="str">
        <f t="shared" si="14"/>
        <v/>
      </c>
      <c r="AQ19" s="141" t="str">
        <f t="shared" si="15"/>
        <v/>
      </c>
    </row>
    <row r="20" spans="1:43" ht="24" customHeight="1">
      <c r="A20" s="239"/>
      <c r="B20" s="240"/>
      <c r="C20" s="220"/>
      <c r="D20" s="221"/>
      <c r="E20" s="222"/>
      <c r="F20" s="220"/>
      <c r="G20" s="220"/>
      <c r="H20" s="223"/>
      <c r="I20" s="220"/>
      <c r="J20" s="224"/>
      <c r="K20" s="220"/>
      <c r="L20" s="221"/>
      <c r="M20" s="225"/>
      <c r="N20" s="224"/>
      <c r="O20" s="224"/>
      <c r="P20" s="222"/>
      <c r="Q20" s="226"/>
      <c r="R20" s="227"/>
      <c r="S20" s="241"/>
      <c r="T20" s="242"/>
      <c r="U20" s="243"/>
      <c r="V20" s="97"/>
      <c r="W20" s="175" t="str">
        <f t="shared" si="1"/>
        <v/>
      </c>
      <c r="X20" s="93" t="str">
        <f t="shared" si="2"/>
        <v/>
      </c>
      <c r="Y20" s="174" t="str">
        <f>IF(A20="","",IF(A20&lt;&gt;9,"エラー",9&amp;"人目"))</f>
        <v/>
      </c>
      <c r="Z20" s="95" t="str">
        <f>IFERROR(IF(OR(C20="",D20="",E20=""),"",VLOOKUP(C20&amp;D20&amp;E20,コード!$K$3:$L$210,2,FALSE)),"エラー")</f>
        <v/>
      </c>
      <c r="AA20" s="92" t="str">
        <f>IFERROR(IF(F20="","",VLOOKUP(F20,コード!$N$3:$O$4,2,FALSE)),"エラー")</f>
        <v/>
      </c>
      <c r="AB20" s="91" t="str">
        <f>IFERROR(IF(OR(G20="",H20=""),"",VLOOKUP(G20&amp;H20,コード!$T$3:$U$13,2,FALSE)),"エラー")</f>
        <v/>
      </c>
      <c r="AC20" s="91" t="str">
        <f>IFERROR(IF(I20="","",VLOOKUP(I20,コード!$W$3:$X$10,2,FALSE)),"エラー")</f>
        <v/>
      </c>
      <c r="AD20" s="91" t="str">
        <f>IFERROR(IF(J20="","",VLOOKUP(J20,コード!$Z$3:$AA$4,2,FALSE)),"エラー")</f>
        <v/>
      </c>
      <c r="AE20" s="176" t="str">
        <f t="shared" si="3"/>
        <v/>
      </c>
      <c r="AF20" s="177" t="str">
        <f>IFERROR(IF(N20="","",VLOOKUP(N20,コード!$AG$3:$AH$5,2,FALSE)),"エラー")</f>
        <v/>
      </c>
      <c r="AG20" s="94" t="str">
        <f>IFERROR(IF(O20="","",VLOOKUP(O20,コード!$AM$3:$AN$5,2,FALSE)),"エラー")</f>
        <v/>
      </c>
      <c r="AH20" s="94" t="str">
        <f>IFERROR(IF(P20="","",VLOOKUP(P20,コード!$AM$3:$AN$5,2,FALSE)),"エラー")</f>
        <v/>
      </c>
      <c r="AI20" s="96" t="str">
        <f>IFERROR(IF(OR(Q20="",R20=""),"",VLOOKUP(Q20&amp;R20,コード!$AS$3:$AT$12,2,FALSE)),"エラー")</f>
        <v/>
      </c>
      <c r="AJ20" s="90"/>
      <c r="AK20" s="166" t="str">
        <f t="shared" si="9"/>
        <v/>
      </c>
      <c r="AL20" s="139" t="str">
        <f t="shared" si="10"/>
        <v/>
      </c>
      <c r="AM20" s="139" t="str">
        <f t="shared" si="11"/>
        <v/>
      </c>
      <c r="AN20" s="139" t="str">
        <f t="shared" si="12"/>
        <v/>
      </c>
      <c r="AO20" s="139" t="str">
        <f t="shared" si="13"/>
        <v/>
      </c>
      <c r="AP20" s="139" t="str">
        <f t="shared" si="14"/>
        <v/>
      </c>
      <c r="AQ20" s="141" t="str">
        <f t="shared" si="15"/>
        <v/>
      </c>
    </row>
    <row r="21" spans="1:43" ht="24" customHeight="1">
      <c r="A21" s="239"/>
      <c r="B21" s="240"/>
      <c r="C21" s="220"/>
      <c r="D21" s="221"/>
      <c r="E21" s="222"/>
      <c r="F21" s="220"/>
      <c r="G21" s="220"/>
      <c r="H21" s="223"/>
      <c r="I21" s="220"/>
      <c r="J21" s="224"/>
      <c r="K21" s="220"/>
      <c r="L21" s="221"/>
      <c r="M21" s="225"/>
      <c r="N21" s="224"/>
      <c r="O21" s="224"/>
      <c r="P21" s="222"/>
      <c r="Q21" s="226"/>
      <c r="R21" s="227"/>
      <c r="S21" s="241"/>
      <c r="T21" s="242"/>
      <c r="U21" s="243"/>
      <c r="V21" s="97"/>
      <c r="W21" s="175" t="str">
        <f t="shared" si="1"/>
        <v/>
      </c>
      <c r="X21" s="93" t="str">
        <f t="shared" si="2"/>
        <v/>
      </c>
      <c r="Y21" s="174" t="str">
        <f>IF(A21="","",IF(A21&lt;&gt;10,"エラー",10&amp;"人目"))</f>
        <v/>
      </c>
      <c r="Z21" s="95" t="str">
        <f>IFERROR(IF(OR(C21="",D21="",E21=""),"",VLOOKUP(C21&amp;D21&amp;E21,コード!$K$3:$L$210,2,FALSE)),"エラー")</f>
        <v/>
      </c>
      <c r="AA21" s="92" t="str">
        <f>IFERROR(IF(F21="","",VLOOKUP(F21,コード!$N$3:$O$4,2,FALSE)),"エラー")</f>
        <v/>
      </c>
      <c r="AB21" s="91" t="str">
        <f>IFERROR(IF(OR(G21="",H21=""),"",VLOOKUP(G21&amp;H21,コード!$T$3:$U$13,2,FALSE)),"エラー")</f>
        <v/>
      </c>
      <c r="AC21" s="91" t="str">
        <f>IFERROR(IF(I21="","",VLOOKUP(I21,コード!$W$3:$X$10,2,FALSE)),"エラー")</f>
        <v/>
      </c>
      <c r="AD21" s="91" t="str">
        <f>IFERROR(IF(J21="","",VLOOKUP(J21,コード!$Z$3:$AA$4,2,FALSE)),"エラー")</f>
        <v/>
      </c>
      <c r="AE21" s="176" t="str">
        <f t="shared" si="3"/>
        <v/>
      </c>
      <c r="AF21" s="177" t="str">
        <f>IFERROR(IF(N21="","",VLOOKUP(N21,コード!$AG$3:$AH$5,2,FALSE)),"エラー")</f>
        <v/>
      </c>
      <c r="AG21" s="94" t="str">
        <f>IFERROR(IF(O21="","",VLOOKUP(O21,コード!$AM$3:$AN$5,2,FALSE)),"エラー")</f>
        <v/>
      </c>
      <c r="AH21" s="94" t="str">
        <f>IFERROR(IF(P21="","",VLOOKUP(P21,コード!$AM$3:$AN$5,2,FALSE)),"エラー")</f>
        <v/>
      </c>
      <c r="AI21" s="96" t="str">
        <f>IFERROR(IF(OR(Q21="",R21=""),"",VLOOKUP(Q21&amp;R21,コード!$AS$3:$AT$12,2,FALSE)),"エラー")</f>
        <v/>
      </c>
      <c r="AJ21" s="90"/>
      <c r="AK21" s="166" t="str">
        <f t="shared" si="9"/>
        <v/>
      </c>
      <c r="AL21" s="139" t="str">
        <f t="shared" si="10"/>
        <v/>
      </c>
      <c r="AM21" s="139" t="str">
        <f t="shared" si="11"/>
        <v/>
      </c>
      <c r="AN21" s="139" t="str">
        <f t="shared" si="12"/>
        <v/>
      </c>
      <c r="AO21" s="139" t="str">
        <f t="shared" si="13"/>
        <v/>
      </c>
      <c r="AP21" s="139" t="str">
        <f t="shared" si="14"/>
        <v/>
      </c>
      <c r="AQ21" s="141" t="str">
        <f t="shared" si="15"/>
        <v/>
      </c>
    </row>
    <row r="22" spans="1:43" ht="24" customHeight="1">
      <c r="A22" s="239"/>
      <c r="B22" s="240"/>
      <c r="C22" s="220"/>
      <c r="D22" s="221"/>
      <c r="E22" s="222"/>
      <c r="F22" s="220"/>
      <c r="G22" s="220"/>
      <c r="H22" s="223"/>
      <c r="I22" s="220"/>
      <c r="J22" s="224"/>
      <c r="K22" s="220"/>
      <c r="L22" s="221"/>
      <c r="M22" s="225"/>
      <c r="N22" s="224"/>
      <c r="O22" s="224"/>
      <c r="P22" s="222"/>
      <c r="Q22" s="226"/>
      <c r="R22" s="227"/>
      <c r="S22" s="241"/>
      <c r="T22" s="242"/>
      <c r="U22" s="243"/>
      <c r="V22" s="97"/>
      <c r="W22" s="175" t="str">
        <f t="shared" si="1"/>
        <v/>
      </c>
      <c r="X22" s="93" t="str">
        <f t="shared" si="2"/>
        <v/>
      </c>
      <c r="Y22" s="174" t="str">
        <f>IF(A22="","",IF(A22&lt;&gt;11,"エラー",11&amp;"人目"))</f>
        <v/>
      </c>
      <c r="Z22" s="95" t="str">
        <f>IFERROR(IF(OR(C22="",D22="",E22=""),"",VLOOKUP(C22&amp;D22&amp;E22,コード!$K$3:$L$210,2,FALSE)),"エラー")</f>
        <v/>
      </c>
      <c r="AA22" s="92" t="str">
        <f>IFERROR(IF(F22="","",VLOOKUP(F22,コード!$N$3:$O$4,2,FALSE)),"エラー")</f>
        <v/>
      </c>
      <c r="AB22" s="91" t="str">
        <f>IFERROR(IF(OR(G22="",H22=""),"",VLOOKUP(G22&amp;H22,コード!$T$3:$U$13,2,FALSE)),"エラー")</f>
        <v/>
      </c>
      <c r="AC22" s="91" t="str">
        <f>IFERROR(IF(I22="","",VLOOKUP(I22,コード!$W$3:$X$10,2,FALSE)),"エラー")</f>
        <v/>
      </c>
      <c r="AD22" s="91" t="str">
        <f>IFERROR(IF(J22="","",VLOOKUP(J22,コード!$Z$3:$AA$4,2,FALSE)),"エラー")</f>
        <v/>
      </c>
      <c r="AE22" s="176" t="str">
        <f t="shared" si="3"/>
        <v/>
      </c>
      <c r="AF22" s="177" t="str">
        <f>IFERROR(IF(N22="","",VLOOKUP(N22,コード!$AG$3:$AH$5,2,FALSE)),"エラー")</f>
        <v/>
      </c>
      <c r="AG22" s="94" t="str">
        <f>IFERROR(IF(O22="","",VLOOKUP(O22,コード!$AM$3:$AN$5,2,FALSE)),"エラー")</f>
        <v/>
      </c>
      <c r="AH22" s="94" t="str">
        <f>IFERROR(IF(P22="","",VLOOKUP(P22,コード!$AM$3:$AN$5,2,FALSE)),"エラー")</f>
        <v/>
      </c>
      <c r="AI22" s="96" t="str">
        <f>IFERROR(IF(OR(Q22="",R22=""),"",VLOOKUP(Q22&amp;R22,コード!$AS$3:$AT$12,2,FALSE)),"エラー")</f>
        <v/>
      </c>
      <c r="AJ22" s="90"/>
      <c r="AK22" s="166" t="str">
        <f t="shared" si="9"/>
        <v/>
      </c>
      <c r="AL22" s="139" t="str">
        <f t="shared" si="10"/>
        <v/>
      </c>
      <c r="AM22" s="139" t="str">
        <f t="shared" si="11"/>
        <v/>
      </c>
      <c r="AN22" s="139" t="str">
        <f t="shared" si="12"/>
        <v/>
      </c>
      <c r="AO22" s="139" t="str">
        <f t="shared" si="13"/>
        <v/>
      </c>
      <c r="AP22" s="139" t="str">
        <f t="shared" si="14"/>
        <v/>
      </c>
      <c r="AQ22" s="141" t="str">
        <f t="shared" si="15"/>
        <v/>
      </c>
    </row>
    <row r="23" spans="1:43" ht="24" customHeight="1">
      <c r="A23" s="239"/>
      <c r="B23" s="240"/>
      <c r="C23" s="220"/>
      <c r="D23" s="221"/>
      <c r="E23" s="222"/>
      <c r="F23" s="220"/>
      <c r="G23" s="220"/>
      <c r="H23" s="223"/>
      <c r="I23" s="220"/>
      <c r="J23" s="224"/>
      <c r="K23" s="220"/>
      <c r="L23" s="221"/>
      <c r="M23" s="225"/>
      <c r="N23" s="224"/>
      <c r="O23" s="224"/>
      <c r="P23" s="222"/>
      <c r="Q23" s="226"/>
      <c r="R23" s="227"/>
      <c r="S23" s="241"/>
      <c r="T23" s="242"/>
      <c r="U23" s="243"/>
      <c r="V23" s="97"/>
      <c r="W23" s="175" t="str">
        <f t="shared" si="1"/>
        <v/>
      </c>
      <c r="X23" s="93" t="str">
        <f t="shared" si="2"/>
        <v/>
      </c>
      <c r="Y23" s="174" t="str">
        <f>IF(A23="","",IF(A23&lt;&gt;12,"エラー",12&amp;"人目"))</f>
        <v/>
      </c>
      <c r="Z23" s="95" t="str">
        <f>IFERROR(IF(OR(C23="",D23="",E23=""),"",VLOOKUP(C23&amp;D23&amp;E23,コード!$K$3:$L$210,2,FALSE)),"エラー")</f>
        <v/>
      </c>
      <c r="AA23" s="92" t="str">
        <f>IFERROR(IF(F23="","",VLOOKUP(F23,コード!$N$3:$O$4,2,FALSE)),"エラー")</f>
        <v/>
      </c>
      <c r="AB23" s="91" t="str">
        <f>IFERROR(IF(OR(G23="",H23=""),"",VLOOKUP(G23&amp;H23,コード!$T$3:$U$13,2,FALSE)),"エラー")</f>
        <v/>
      </c>
      <c r="AC23" s="91" t="str">
        <f>IFERROR(IF(I23="","",VLOOKUP(I23,コード!$W$3:$X$10,2,FALSE)),"エラー")</f>
        <v/>
      </c>
      <c r="AD23" s="91" t="str">
        <f>IFERROR(IF(J23="","",VLOOKUP(J23,コード!$Z$3:$AA$4,2,FALSE)),"エラー")</f>
        <v/>
      </c>
      <c r="AE23" s="176" t="str">
        <f t="shared" si="3"/>
        <v/>
      </c>
      <c r="AF23" s="177" t="str">
        <f>IFERROR(IF(N23="","",VLOOKUP(N23,コード!$AG$3:$AH$5,2,FALSE)),"エラー")</f>
        <v/>
      </c>
      <c r="AG23" s="94" t="str">
        <f>IFERROR(IF(O23="","",VLOOKUP(O23,コード!$AM$3:$AN$5,2,FALSE)),"エラー")</f>
        <v/>
      </c>
      <c r="AH23" s="94" t="str">
        <f>IFERROR(IF(P23="","",VLOOKUP(P23,コード!$AM$3:$AN$5,2,FALSE)),"エラー")</f>
        <v/>
      </c>
      <c r="AI23" s="96" t="str">
        <f>IFERROR(IF(OR(Q23="",R23=""),"",VLOOKUP(Q23&amp;R23,コード!$AS$3:$AT$12,2,FALSE)),"エラー")</f>
        <v/>
      </c>
      <c r="AJ23" s="90"/>
      <c r="AK23" s="166" t="str">
        <f t="shared" si="9"/>
        <v/>
      </c>
      <c r="AL23" s="139" t="str">
        <f t="shared" si="10"/>
        <v/>
      </c>
      <c r="AM23" s="139" t="str">
        <f t="shared" si="11"/>
        <v/>
      </c>
      <c r="AN23" s="139" t="str">
        <f t="shared" si="12"/>
        <v/>
      </c>
      <c r="AO23" s="139" t="str">
        <f t="shared" si="13"/>
        <v/>
      </c>
      <c r="AP23" s="139" t="str">
        <f t="shared" si="14"/>
        <v/>
      </c>
      <c r="AQ23" s="141" t="str">
        <f t="shared" si="15"/>
        <v/>
      </c>
    </row>
    <row r="24" spans="1:43" ht="24" customHeight="1">
      <c r="A24" s="239"/>
      <c r="B24" s="240"/>
      <c r="C24" s="220"/>
      <c r="D24" s="221"/>
      <c r="E24" s="222"/>
      <c r="F24" s="220"/>
      <c r="G24" s="220"/>
      <c r="H24" s="223"/>
      <c r="I24" s="220"/>
      <c r="J24" s="224"/>
      <c r="K24" s="220"/>
      <c r="L24" s="221"/>
      <c r="M24" s="225"/>
      <c r="N24" s="224"/>
      <c r="O24" s="224"/>
      <c r="P24" s="222"/>
      <c r="Q24" s="226"/>
      <c r="R24" s="227"/>
      <c r="S24" s="241"/>
      <c r="T24" s="242"/>
      <c r="U24" s="243"/>
      <c r="V24" s="97"/>
      <c r="W24" s="175" t="str">
        <f t="shared" si="1"/>
        <v/>
      </c>
      <c r="X24" s="93" t="str">
        <f t="shared" si="2"/>
        <v/>
      </c>
      <c r="Y24" s="174" t="str">
        <f>IF(A24="","",IF(A24&lt;&gt;13,"エラー",13&amp;"人目"))</f>
        <v/>
      </c>
      <c r="Z24" s="95" t="str">
        <f>IFERROR(IF(OR(C24="",D24="",E24=""),"",VLOOKUP(C24&amp;D24&amp;E24,コード!$K$3:$L$210,2,FALSE)),"エラー")</f>
        <v/>
      </c>
      <c r="AA24" s="92" t="str">
        <f>IFERROR(IF(F24="","",VLOOKUP(F24,コード!$N$3:$O$4,2,FALSE)),"エラー")</f>
        <v/>
      </c>
      <c r="AB24" s="91" t="str">
        <f>IFERROR(IF(OR(G24="",H24=""),"",VLOOKUP(G24&amp;H24,コード!$T$3:$U$13,2,FALSE)),"エラー")</f>
        <v/>
      </c>
      <c r="AC24" s="91" t="str">
        <f>IFERROR(IF(I24="","",VLOOKUP(I24,コード!$W$3:$X$10,2,FALSE)),"エラー")</f>
        <v/>
      </c>
      <c r="AD24" s="91" t="str">
        <f>IFERROR(IF(J24="","",VLOOKUP(J24,コード!$Z$3:$AA$4,2,FALSE)),"エラー")</f>
        <v/>
      </c>
      <c r="AE24" s="176" t="str">
        <f t="shared" si="3"/>
        <v/>
      </c>
      <c r="AF24" s="177" t="str">
        <f>IFERROR(IF(N24="","",VLOOKUP(N24,コード!$AG$3:$AH$5,2,FALSE)),"エラー")</f>
        <v/>
      </c>
      <c r="AG24" s="94" t="str">
        <f>IFERROR(IF(O24="","",VLOOKUP(O24,コード!$AM$3:$AN$5,2,FALSE)),"エラー")</f>
        <v/>
      </c>
      <c r="AH24" s="94" t="str">
        <f>IFERROR(IF(P24="","",VLOOKUP(P24,コード!$AM$3:$AN$5,2,FALSE)),"エラー")</f>
        <v/>
      </c>
      <c r="AI24" s="96" t="str">
        <f>IFERROR(IF(OR(Q24="",R24=""),"",VLOOKUP(Q24&amp;R24,コード!$AS$3:$AT$12,2,FALSE)),"エラー")</f>
        <v/>
      </c>
      <c r="AJ24" s="90"/>
      <c r="AK24" s="166" t="str">
        <f t="shared" si="9"/>
        <v/>
      </c>
      <c r="AL24" s="139" t="str">
        <f t="shared" si="10"/>
        <v/>
      </c>
      <c r="AM24" s="139" t="str">
        <f t="shared" si="11"/>
        <v/>
      </c>
      <c r="AN24" s="139" t="str">
        <f t="shared" si="12"/>
        <v/>
      </c>
      <c r="AO24" s="139" t="str">
        <f t="shared" si="13"/>
        <v/>
      </c>
      <c r="AP24" s="139" t="str">
        <f t="shared" si="14"/>
        <v/>
      </c>
      <c r="AQ24" s="141" t="str">
        <f t="shared" si="15"/>
        <v/>
      </c>
    </row>
    <row r="25" spans="1:43" ht="24" customHeight="1">
      <c r="A25" s="239"/>
      <c r="B25" s="240"/>
      <c r="C25" s="220"/>
      <c r="D25" s="221"/>
      <c r="E25" s="222"/>
      <c r="F25" s="224"/>
      <c r="G25" s="220"/>
      <c r="H25" s="223"/>
      <c r="I25" s="220"/>
      <c r="J25" s="224"/>
      <c r="K25" s="220"/>
      <c r="L25" s="221"/>
      <c r="M25" s="225"/>
      <c r="N25" s="224"/>
      <c r="O25" s="224"/>
      <c r="P25" s="222"/>
      <c r="Q25" s="226"/>
      <c r="R25" s="227"/>
      <c r="S25" s="241"/>
      <c r="T25" s="242"/>
      <c r="U25" s="243"/>
      <c r="V25" s="97"/>
      <c r="W25" s="175" t="str">
        <f t="shared" si="1"/>
        <v/>
      </c>
      <c r="X25" s="93" t="str">
        <f t="shared" si="2"/>
        <v/>
      </c>
      <c r="Y25" s="174" t="str">
        <f>IF(A25="","",IF(A25&lt;&gt;14,"エラー",14&amp;"人目"))</f>
        <v/>
      </c>
      <c r="Z25" s="95" t="str">
        <f>IFERROR(IF(OR(C25="",D25="",E25=""),"",VLOOKUP(C25&amp;D25&amp;E25,コード!$K$3:$L$210,2,FALSE)),"エラー")</f>
        <v/>
      </c>
      <c r="AA25" s="92" t="str">
        <f>IFERROR(IF(F25="","",VLOOKUP(F25,コード!$N$3:$O$4,2,FALSE)),"エラー")</f>
        <v/>
      </c>
      <c r="AB25" s="91" t="str">
        <f>IFERROR(IF(OR(G25="",H25=""),"",VLOOKUP(G25&amp;H25,コード!$T$3:$U$13,2,FALSE)),"エラー")</f>
        <v/>
      </c>
      <c r="AC25" s="91" t="str">
        <f>IFERROR(IF(I25="","",VLOOKUP(I25,コード!$W$3:$X$10,2,FALSE)),"エラー")</f>
        <v/>
      </c>
      <c r="AD25" s="91" t="str">
        <f>IFERROR(IF(J25="","",VLOOKUP(J25,コード!$Z$3:$AA$4,2,FALSE)),"エラー")</f>
        <v/>
      </c>
      <c r="AE25" s="176" t="str">
        <f t="shared" si="3"/>
        <v/>
      </c>
      <c r="AF25" s="177" t="str">
        <f>IFERROR(IF(N25="","",VLOOKUP(N25,コード!$AG$3:$AH$5,2,FALSE)),"エラー")</f>
        <v/>
      </c>
      <c r="AG25" s="94" t="str">
        <f>IFERROR(IF(O25="","",VLOOKUP(O25,コード!$AM$3:$AN$5,2,FALSE)),"エラー")</f>
        <v/>
      </c>
      <c r="AH25" s="94" t="str">
        <f>IFERROR(IF(P25="","",VLOOKUP(P25,コード!$AM$3:$AN$5,2,FALSE)),"エラー")</f>
        <v/>
      </c>
      <c r="AI25" s="96" t="str">
        <f>IFERROR(IF(OR(Q25="",R25=""),"",VLOOKUP(Q25&amp;R25,コード!$AS$3:$AT$12,2,FALSE)),"エラー")</f>
        <v/>
      </c>
      <c r="AJ25" s="90"/>
      <c r="AK25" s="166" t="str">
        <f t="shared" si="9"/>
        <v/>
      </c>
      <c r="AL25" s="139" t="str">
        <f t="shared" si="10"/>
        <v/>
      </c>
      <c r="AM25" s="139" t="str">
        <f t="shared" si="11"/>
        <v/>
      </c>
      <c r="AN25" s="139" t="str">
        <f t="shared" si="12"/>
        <v/>
      </c>
      <c r="AO25" s="139" t="str">
        <f t="shared" si="13"/>
        <v/>
      </c>
      <c r="AP25" s="139" t="str">
        <f t="shared" si="14"/>
        <v/>
      </c>
      <c r="AQ25" s="141" t="str">
        <f t="shared" si="15"/>
        <v/>
      </c>
    </row>
    <row r="26" spans="1:43" ht="24" customHeight="1">
      <c r="A26" s="239"/>
      <c r="B26" s="240"/>
      <c r="C26" s="220"/>
      <c r="D26" s="221"/>
      <c r="E26" s="222"/>
      <c r="F26" s="220"/>
      <c r="G26" s="220"/>
      <c r="H26" s="223"/>
      <c r="I26" s="220"/>
      <c r="J26" s="224"/>
      <c r="K26" s="220"/>
      <c r="L26" s="221"/>
      <c r="M26" s="225"/>
      <c r="N26" s="224"/>
      <c r="O26" s="224"/>
      <c r="P26" s="222"/>
      <c r="Q26" s="226"/>
      <c r="R26" s="227"/>
      <c r="S26" s="241"/>
      <c r="T26" s="242"/>
      <c r="U26" s="243"/>
      <c r="V26" s="97"/>
      <c r="W26" s="175" t="str">
        <f t="shared" si="1"/>
        <v/>
      </c>
      <c r="X26" s="93" t="str">
        <f t="shared" si="2"/>
        <v/>
      </c>
      <c r="Y26" s="174" t="str">
        <f>IF(A26="","",IF(A26&lt;&gt;15,"エラー",15&amp;"人目"))</f>
        <v/>
      </c>
      <c r="Z26" s="95" t="str">
        <f>IFERROR(IF(OR(C26="",D26="",E26=""),"",VLOOKUP(C26&amp;D26&amp;E26,コード!$K$3:$L$210,2,FALSE)),"エラー")</f>
        <v/>
      </c>
      <c r="AA26" s="92" t="str">
        <f>IFERROR(IF(F26="","",VLOOKUP(F26,コード!$N$3:$O$4,2,FALSE)),"エラー")</f>
        <v/>
      </c>
      <c r="AB26" s="91" t="str">
        <f>IFERROR(IF(OR(G26="",H26=""),"",VLOOKUP(G26&amp;H26,コード!$T$3:$U$13,2,FALSE)),"エラー")</f>
        <v/>
      </c>
      <c r="AC26" s="91" t="str">
        <f>IFERROR(IF(I26="","",VLOOKUP(I26,コード!$W$3:$X$10,2,FALSE)),"エラー")</f>
        <v/>
      </c>
      <c r="AD26" s="91" t="str">
        <f>IFERROR(IF(J26="","",VLOOKUP(J26,コード!$Z$3:$AA$4,2,FALSE)),"エラー")</f>
        <v/>
      </c>
      <c r="AE26" s="176" t="str">
        <f t="shared" si="3"/>
        <v/>
      </c>
      <c r="AF26" s="177" t="str">
        <f>IFERROR(IF(N26="","",VLOOKUP(N26,コード!$AG$3:$AH$5,2,FALSE)),"エラー")</f>
        <v/>
      </c>
      <c r="AG26" s="94" t="str">
        <f>IFERROR(IF(O26="","",VLOOKUP(O26,コード!$AM$3:$AN$5,2,FALSE)),"エラー")</f>
        <v/>
      </c>
      <c r="AH26" s="94" t="str">
        <f>IFERROR(IF(P26="","",VLOOKUP(P26,コード!$AM$3:$AN$5,2,FALSE)),"エラー")</f>
        <v/>
      </c>
      <c r="AI26" s="96" t="str">
        <f>IFERROR(IF(OR(Q26="",R26=""),"",VLOOKUP(Q26&amp;R26,コード!$AS$3:$AT$12,2,FALSE)),"エラー")</f>
        <v/>
      </c>
      <c r="AJ26" s="90"/>
      <c r="AK26" s="166" t="str">
        <f t="shared" si="9"/>
        <v/>
      </c>
      <c r="AL26" s="139" t="str">
        <f t="shared" si="10"/>
        <v/>
      </c>
      <c r="AM26" s="139" t="str">
        <f t="shared" si="11"/>
        <v/>
      </c>
      <c r="AN26" s="139" t="str">
        <f t="shared" si="12"/>
        <v/>
      </c>
      <c r="AO26" s="139" t="str">
        <f t="shared" si="13"/>
        <v/>
      </c>
      <c r="AP26" s="139" t="str">
        <f t="shared" si="14"/>
        <v/>
      </c>
      <c r="AQ26" s="141" t="str">
        <f t="shared" si="15"/>
        <v/>
      </c>
    </row>
    <row r="27" spans="1:43" ht="24" customHeight="1">
      <c r="A27" s="239"/>
      <c r="B27" s="240"/>
      <c r="C27" s="220"/>
      <c r="D27" s="221"/>
      <c r="E27" s="222"/>
      <c r="F27" s="220"/>
      <c r="G27" s="220"/>
      <c r="H27" s="223"/>
      <c r="I27" s="220"/>
      <c r="J27" s="224"/>
      <c r="K27" s="220"/>
      <c r="L27" s="221"/>
      <c r="M27" s="225"/>
      <c r="N27" s="224"/>
      <c r="O27" s="224"/>
      <c r="P27" s="222"/>
      <c r="Q27" s="226"/>
      <c r="R27" s="227"/>
      <c r="S27" s="241"/>
      <c r="T27" s="242"/>
      <c r="U27" s="243"/>
      <c r="V27" s="97"/>
      <c r="W27" s="175" t="str">
        <f t="shared" si="1"/>
        <v/>
      </c>
      <c r="X27" s="93" t="str">
        <f t="shared" si="2"/>
        <v/>
      </c>
      <c r="Y27" s="174" t="str">
        <f>IF(A27="","",IF(A27&lt;&gt;16,"エラー",16&amp;"人目"))</f>
        <v/>
      </c>
      <c r="Z27" s="95" t="str">
        <f>IFERROR(IF(OR(C27="",D27="",E27=""),"",VLOOKUP(C27&amp;D27&amp;E27,コード!$K$3:$L$210,2,FALSE)),"エラー")</f>
        <v/>
      </c>
      <c r="AA27" s="92" t="str">
        <f>IFERROR(IF(F27="","",VLOOKUP(F27,コード!$N$3:$O$4,2,FALSE)),"エラー")</f>
        <v/>
      </c>
      <c r="AB27" s="91" t="str">
        <f>IFERROR(IF(OR(G27="",H27=""),"",VLOOKUP(G27&amp;H27,コード!$T$3:$U$13,2,FALSE)),"エラー")</f>
        <v/>
      </c>
      <c r="AC27" s="91" t="str">
        <f>IFERROR(IF(I27="","",VLOOKUP(I27,コード!$W$3:$X$10,2,FALSE)),"エラー")</f>
        <v/>
      </c>
      <c r="AD27" s="91" t="str">
        <f>IFERROR(IF(J27="","",VLOOKUP(J27,コード!$Z$3:$AA$4,2,FALSE)),"エラー")</f>
        <v/>
      </c>
      <c r="AE27" s="176" t="str">
        <f t="shared" si="3"/>
        <v/>
      </c>
      <c r="AF27" s="177" t="str">
        <f>IFERROR(IF(N27="","",VLOOKUP(N27,コード!$AG$3:$AH$5,2,FALSE)),"エラー")</f>
        <v/>
      </c>
      <c r="AG27" s="94" t="str">
        <f>IFERROR(IF(O27="","",VLOOKUP(O27,コード!$AM$3:$AN$5,2,FALSE)),"エラー")</f>
        <v/>
      </c>
      <c r="AH27" s="94" t="str">
        <f>IFERROR(IF(P27="","",VLOOKUP(P27,コード!$AM$3:$AN$5,2,FALSE)),"エラー")</f>
        <v/>
      </c>
      <c r="AI27" s="96" t="str">
        <f>IFERROR(IF(OR(Q27="",R27=""),"",VLOOKUP(Q27&amp;R27,コード!$AS$3:$AT$12,2,FALSE)),"エラー")</f>
        <v/>
      </c>
      <c r="AJ27" s="90"/>
      <c r="AK27" s="166" t="str">
        <f t="shared" si="9"/>
        <v/>
      </c>
      <c r="AL27" s="139" t="str">
        <f t="shared" si="10"/>
        <v/>
      </c>
      <c r="AM27" s="139" t="str">
        <f t="shared" si="11"/>
        <v/>
      </c>
      <c r="AN27" s="139" t="str">
        <f t="shared" si="12"/>
        <v/>
      </c>
      <c r="AO27" s="139" t="str">
        <f t="shared" si="13"/>
        <v/>
      </c>
      <c r="AP27" s="139" t="str">
        <f t="shared" si="14"/>
        <v/>
      </c>
      <c r="AQ27" s="141" t="str">
        <f t="shared" si="15"/>
        <v/>
      </c>
    </row>
    <row r="28" spans="1:43" ht="24" customHeight="1">
      <c r="A28" s="239"/>
      <c r="B28" s="240"/>
      <c r="C28" s="220"/>
      <c r="D28" s="221"/>
      <c r="E28" s="222"/>
      <c r="F28" s="220"/>
      <c r="G28" s="220"/>
      <c r="H28" s="223"/>
      <c r="I28" s="220"/>
      <c r="J28" s="224"/>
      <c r="K28" s="220"/>
      <c r="L28" s="221"/>
      <c r="M28" s="225"/>
      <c r="N28" s="224"/>
      <c r="O28" s="224"/>
      <c r="P28" s="222"/>
      <c r="Q28" s="226"/>
      <c r="R28" s="227"/>
      <c r="S28" s="241"/>
      <c r="T28" s="242"/>
      <c r="U28" s="243"/>
      <c r="V28" s="97"/>
      <c r="W28" s="175" t="str">
        <f t="shared" si="1"/>
        <v/>
      </c>
      <c r="X28" s="93" t="str">
        <f t="shared" si="2"/>
        <v/>
      </c>
      <c r="Y28" s="174" t="str">
        <f>IF(A28="","",IF(A28&lt;&gt;17,"エラー",17&amp;"人目"))</f>
        <v/>
      </c>
      <c r="Z28" s="95" t="str">
        <f>IFERROR(IF(OR(C28="",D28="",E28=""),"",VLOOKUP(C28&amp;D28&amp;E28,コード!$K$3:$L$210,2,FALSE)),"エラー")</f>
        <v/>
      </c>
      <c r="AA28" s="92" t="str">
        <f>IFERROR(IF(F28="","",VLOOKUP(F28,コード!$N$3:$O$4,2,FALSE)),"エラー")</f>
        <v/>
      </c>
      <c r="AB28" s="91" t="str">
        <f>IFERROR(IF(OR(G28="",H28=""),"",VLOOKUP(G28&amp;H28,コード!$T$3:$U$13,2,FALSE)),"エラー")</f>
        <v/>
      </c>
      <c r="AC28" s="91" t="str">
        <f>IFERROR(IF(I28="","",VLOOKUP(I28,コード!$W$3:$X$10,2,FALSE)),"エラー")</f>
        <v/>
      </c>
      <c r="AD28" s="91" t="str">
        <f>IFERROR(IF(J28="","",VLOOKUP(J28,コード!$Z$3:$AA$4,2,FALSE)),"エラー")</f>
        <v/>
      </c>
      <c r="AE28" s="176" t="str">
        <f t="shared" si="3"/>
        <v/>
      </c>
      <c r="AF28" s="177" t="str">
        <f>IFERROR(IF(N28="","",VLOOKUP(N28,コード!$AG$3:$AH$5,2,FALSE)),"エラー")</f>
        <v/>
      </c>
      <c r="AG28" s="94" t="str">
        <f>IFERROR(IF(O28="","",VLOOKUP(O28,コード!$AM$3:$AN$5,2,FALSE)),"エラー")</f>
        <v/>
      </c>
      <c r="AH28" s="94" t="str">
        <f>IFERROR(IF(P28="","",VLOOKUP(P28,コード!$AM$3:$AN$5,2,FALSE)),"エラー")</f>
        <v/>
      </c>
      <c r="AI28" s="96" t="str">
        <f>IFERROR(IF(OR(Q28="",R28=""),"",VLOOKUP(Q28&amp;R28,コード!$AS$3:$AT$12,2,FALSE)),"エラー")</f>
        <v/>
      </c>
      <c r="AJ28" s="90"/>
      <c r="AK28" s="166" t="str">
        <f t="shared" si="9"/>
        <v/>
      </c>
      <c r="AL28" s="139" t="str">
        <f t="shared" si="10"/>
        <v/>
      </c>
      <c r="AM28" s="139" t="str">
        <f t="shared" si="11"/>
        <v/>
      </c>
      <c r="AN28" s="139" t="str">
        <f t="shared" si="12"/>
        <v/>
      </c>
      <c r="AO28" s="139" t="str">
        <f t="shared" si="13"/>
        <v/>
      </c>
      <c r="AP28" s="139" t="str">
        <f t="shared" si="14"/>
        <v/>
      </c>
      <c r="AQ28" s="141" t="str">
        <f t="shared" si="15"/>
        <v/>
      </c>
    </row>
    <row r="29" spans="1:43" ht="24" customHeight="1">
      <c r="A29" s="239"/>
      <c r="B29" s="240"/>
      <c r="C29" s="220"/>
      <c r="D29" s="221"/>
      <c r="E29" s="222"/>
      <c r="F29" s="220"/>
      <c r="G29" s="220"/>
      <c r="H29" s="223"/>
      <c r="I29" s="220"/>
      <c r="J29" s="224"/>
      <c r="K29" s="220"/>
      <c r="L29" s="221"/>
      <c r="M29" s="225"/>
      <c r="N29" s="224"/>
      <c r="O29" s="224"/>
      <c r="P29" s="222"/>
      <c r="Q29" s="226"/>
      <c r="R29" s="227"/>
      <c r="S29" s="241"/>
      <c r="T29" s="242"/>
      <c r="U29" s="243"/>
      <c r="V29" s="97"/>
      <c r="W29" s="175" t="str">
        <f t="shared" si="1"/>
        <v/>
      </c>
      <c r="X29" s="93" t="str">
        <f t="shared" si="2"/>
        <v/>
      </c>
      <c r="Y29" s="174" t="str">
        <f>IF(A29="","",IF(A29&lt;&gt;18,"エラー",18&amp;"人目"))</f>
        <v/>
      </c>
      <c r="Z29" s="95" t="str">
        <f>IFERROR(IF(OR(C29="",D29="",E29=""),"",VLOOKUP(C29&amp;D29&amp;E29,コード!$K$3:$L$210,2,FALSE)),"エラー")</f>
        <v/>
      </c>
      <c r="AA29" s="92" t="str">
        <f>IFERROR(IF(F29="","",VLOOKUP(F29,コード!$N$3:$O$4,2,FALSE)),"エラー")</f>
        <v/>
      </c>
      <c r="AB29" s="91" t="str">
        <f>IFERROR(IF(OR(G29="",H29=""),"",VLOOKUP(G29&amp;H29,コード!$T$3:$U$13,2,FALSE)),"エラー")</f>
        <v/>
      </c>
      <c r="AC29" s="91" t="str">
        <f>IFERROR(IF(I29="","",VLOOKUP(I29,コード!$W$3:$X$10,2,FALSE)),"エラー")</f>
        <v/>
      </c>
      <c r="AD29" s="91" t="str">
        <f>IFERROR(IF(J29="","",VLOOKUP(J29,コード!$Z$3:$AA$4,2,FALSE)),"エラー")</f>
        <v/>
      </c>
      <c r="AE29" s="176" t="str">
        <f t="shared" si="3"/>
        <v/>
      </c>
      <c r="AF29" s="177" t="str">
        <f>IFERROR(IF(N29="","",VLOOKUP(N29,コード!$AG$3:$AH$5,2,FALSE)),"エラー")</f>
        <v/>
      </c>
      <c r="AG29" s="94" t="str">
        <f>IFERROR(IF(O29="","",VLOOKUP(O29,コード!$AM$3:$AN$5,2,FALSE)),"エラー")</f>
        <v/>
      </c>
      <c r="AH29" s="94" t="str">
        <f>IFERROR(IF(P29="","",VLOOKUP(P29,コード!$AM$3:$AN$5,2,FALSE)),"エラー")</f>
        <v/>
      </c>
      <c r="AI29" s="96" t="str">
        <f>IFERROR(IF(OR(Q29="",R29=""),"",VLOOKUP(Q29&amp;R29,コード!$AS$3:$AT$12,2,FALSE)),"エラー")</f>
        <v/>
      </c>
      <c r="AJ29" s="90"/>
      <c r="AK29" s="166" t="str">
        <f t="shared" si="9"/>
        <v/>
      </c>
      <c r="AL29" s="139" t="str">
        <f t="shared" si="10"/>
        <v/>
      </c>
      <c r="AM29" s="139" t="str">
        <f t="shared" si="11"/>
        <v/>
      </c>
      <c r="AN29" s="139" t="str">
        <f t="shared" si="12"/>
        <v/>
      </c>
      <c r="AO29" s="139" t="str">
        <f t="shared" si="13"/>
        <v/>
      </c>
      <c r="AP29" s="139" t="str">
        <f t="shared" si="14"/>
        <v/>
      </c>
      <c r="AQ29" s="141" t="str">
        <f t="shared" si="15"/>
        <v/>
      </c>
    </row>
    <row r="30" spans="1:43" ht="24" customHeight="1">
      <c r="A30" s="239"/>
      <c r="B30" s="240"/>
      <c r="C30" s="220"/>
      <c r="D30" s="221"/>
      <c r="E30" s="222"/>
      <c r="F30" s="220"/>
      <c r="G30" s="220"/>
      <c r="H30" s="223"/>
      <c r="I30" s="220"/>
      <c r="J30" s="224"/>
      <c r="K30" s="220"/>
      <c r="L30" s="221"/>
      <c r="M30" s="225"/>
      <c r="N30" s="224"/>
      <c r="O30" s="224"/>
      <c r="P30" s="222"/>
      <c r="Q30" s="226"/>
      <c r="R30" s="227"/>
      <c r="S30" s="241"/>
      <c r="T30" s="242"/>
      <c r="U30" s="243"/>
      <c r="V30" s="97"/>
      <c r="W30" s="175" t="str">
        <f t="shared" si="1"/>
        <v/>
      </c>
      <c r="X30" s="93" t="str">
        <f t="shared" si="2"/>
        <v/>
      </c>
      <c r="Y30" s="174" t="str">
        <f>IF(A30="","",IF(A30&lt;&gt;19,"エラー",19&amp;"人目"))</f>
        <v/>
      </c>
      <c r="Z30" s="95" t="str">
        <f>IFERROR(IF(OR(C30="",D30="",E30=""),"",VLOOKUP(C30&amp;D30&amp;E30,コード!$K$3:$L$210,2,FALSE)),"エラー")</f>
        <v/>
      </c>
      <c r="AA30" s="92" t="str">
        <f>IFERROR(IF(F30="","",VLOOKUP(F30,コード!$N$3:$O$4,2,FALSE)),"エラー")</f>
        <v/>
      </c>
      <c r="AB30" s="91" t="str">
        <f>IFERROR(IF(OR(G30="",H30=""),"",VLOOKUP(G30&amp;H30,コード!$T$3:$U$13,2,FALSE)),"エラー")</f>
        <v/>
      </c>
      <c r="AC30" s="91" t="str">
        <f>IFERROR(IF(I30="","",VLOOKUP(I30,コード!$W$3:$X$10,2,FALSE)),"エラー")</f>
        <v/>
      </c>
      <c r="AD30" s="91" t="str">
        <f>IFERROR(IF(J30="","",VLOOKUP(J30,コード!$Z$3:$AA$4,2,FALSE)),"エラー")</f>
        <v/>
      </c>
      <c r="AE30" s="176" t="str">
        <f t="shared" si="3"/>
        <v/>
      </c>
      <c r="AF30" s="177" t="str">
        <f>IFERROR(IF(N30="","",VLOOKUP(N30,コード!$AG$3:$AH$5,2,FALSE)),"エラー")</f>
        <v/>
      </c>
      <c r="AG30" s="94" t="str">
        <f>IFERROR(IF(O30="","",VLOOKUP(O30,コード!$AM$3:$AN$5,2,FALSE)),"エラー")</f>
        <v/>
      </c>
      <c r="AH30" s="94" t="str">
        <f>IFERROR(IF(P30="","",VLOOKUP(P30,コード!$AM$3:$AN$5,2,FALSE)),"エラー")</f>
        <v/>
      </c>
      <c r="AI30" s="96" t="str">
        <f>IFERROR(IF(OR(Q30="",R30=""),"",VLOOKUP(Q30&amp;R30,コード!$AS$3:$AT$12,2,FALSE)),"エラー")</f>
        <v/>
      </c>
      <c r="AJ30" s="90"/>
      <c r="AK30" s="166" t="str">
        <f t="shared" si="9"/>
        <v/>
      </c>
      <c r="AL30" s="139" t="str">
        <f t="shared" si="10"/>
        <v/>
      </c>
      <c r="AM30" s="139" t="str">
        <f t="shared" si="11"/>
        <v/>
      </c>
      <c r="AN30" s="139" t="str">
        <f t="shared" si="12"/>
        <v/>
      </c>
      <c r="AO30" s="139" t="str">
        <f t="shared" si="13"/>
        <v/>
      </c>
      <c r="AP30" s="139" t="str">
        <f t="shared" si="14"/>
        <v/>
      </c>
      <c r="AQ30" s="141" t="str">
        <f t="shared" si="15"/>
        <v/>
      </c>
    </row>
    <row r="31" spans="1:43" ht="24" customHeight="1">
      <c r="A31" s="239"/>
      <c r="B31" s="240"/>
      <c r="C31" s="220"/>
      <c r="D31" s="221"/>
      <c r="E31" s="222"/>
      <c r="F31" s="220"/>
      <c r="G31" s="220"/>
      <c r="H31" s="223"/>
      <c r="I31" s="220"/>
      <c r="J31" s="224"/>
      <c r="K31" s="220"/>
      <c r="L31" s="221"/>
      <c r="M31" s="225"/>
      <c r="N31" s="224"/>
      <c r="O31" s="224"/>
      <c r="P31" s="222"/>
      <c r="Q31" s="226"/>
      <c r="R31" s="227"/>
      <c r="S31" s="241"/>
      <c r="T31" s="242"/>
      <c r="U31" s="243"/>
      <c r="V31" s="97"/>
      <c r="W31" s="175" t="str">
        <f t="shared" si="1"/>
        <v/>
      </c>
      <c r="X31" s="93" t="str">
        <f t="shared" si="2"/>
        <v/>
      </c>
      <c r="Y31" s="174" t="str">
        <f>IF(A31="","",IF(A31&lt;&gt;20,"エラー",20&amp;"人目"))</f>
        <v/>
      </c>
      <c r="Z31" s="95" t="str">
        <f>IFERROR(IF(OR(C31="",D31="",E31=""),"",VLOOKUP(C31&amp;D31&amp;E31,コード!$K$3:$L$210,2,FALSE)),"エラー")</f>
        <v/>
      </c>
      <c r="AA31" s="92" t="str">
        <f>IFERROR(IF(F31="","",VLOOKUP(F31,コード!$N$3:$O$4,2,FALSE)),"エラー")</f>
        <v/>
      </c>
      <c r="AB31" s="91" t="str">
        <f>IFERROR(IF(OR(G31="",H31=""),"",VLOOKUP(G31&amp;H31,コード!$T$3:$U$13,2,FALSE)),"エラー")</f>
        <v/>
      </c>
      <c r="AC31" s="91" t="str">
        <f>IFERROR(IF(I31="","",VLOOKUP(I31,コード!$W$3:$X$10,2,FALSE)),"エラー")</f>
        <v/>
      </c>
      <c r="AD31" s="91" t="str">
        <f>IFERROR(IF(J31="","",VLOOKUP(J31,コード!$Z$3:$AA$4,2,FALSE)),"エラー")</f>
        <v/>
      </c>
      <c r="AE31" s="176" t="str">
        <f t="shared" si="3"/>
        <v/>
      </c>
      <c r="AF31" s="177" t="str">
        <f>IFERROR(IF(N31="","",VLOOKUP(N31,コード!$AG$3:$AH$5,2,FALSE)),"エラー")</f>
        <v/>
      </c>
      <c r="AG31" s="94" t="str">
        <f>IFERROR(IF(O31="","",VLOOKUP(O31,コード!$AM$3:$AN$5,2,FALSE)),"エラー")</f>
        <v/>
      </c>
      <c r="AH31" s="94" t="str">
        <f>IFERROR(IF(P31="","",VLOOKUP(P31,コード!$AM$3:$AN$5,2,FALSE)),"エラー")</f>
        <v/>
      </c>
      <c r="AI31" s="96" t="str">
        <f>IFERROR(IF(OR(Q31="",R31=""),"",VLOOKUP(Q31&amp;R31,コード!$AS$3:$AT$12,2,FALSE)),"エラー")</f>
        <v/>
      </c>
      <c r="AJ31" s="90"/>
      <c r="AK31" s="166" t="str">
        <f t="shared" si="9"/>
        <v/>
      </c>
      <c r="AL31" s="139" t="str">
        <f t="shared" si="10"/>
        <v/>
      </c>
      <c r="AM31" s="139" t="str">
        <f t="shared" si="11"/>
        <v/>
      </c>
      <c r="AN31" s="139" t="str">
        <f t="shared" si="12"/>
        <v/>
      </c>
      <c r="AO31" s="139" t="str">
        <f t="shared" si="13"/>
        <v/>
      </c>
      <c r="AP31" s="139" t="str">
        <f t="shared" si="14"/>
        <v/>
      </c>
      <c r="AQ31" s="141" t="str">
        <f t="shared" si="15"/>
        <v/>
      </c>
    </row>
    <row r="32" spans="1:43" ht="24" customHeight="1">
      <c r="A32" s="239"/>
      <c r="B32" s="240"/>
      <c r="C32" s="220"/>
      <c r="D32" s="221"/>
      <c r="E32" s="222"/>
      <c r="F32" s="220"/>
      <c r="G32" s="220"/>
      <c r="H32" s="223"/>
      <c r="I32" s="220"/>
      <c r="J32" s="224"/>
      <c r="K32" s="220"/>
      <c r="L32" s="221"/>
      <c r="M32" s="225"/>
      <c r="N32" s="224"/>
      <c r="O32" s="224"/>
      <c r="P32" s="222"/>
      <c r="Q32" s="226"/>
      <c r="R32" s="227"/>
      <c r="S32" s="241"/>
      <c r="T32" s="242"/>
      <c r="U32" s="243"/>
      <c r="V32" s="97"/>
      <c r="W32" s="175" t="str">
        <f t="shared" si="1"/>
        <v/>
      </c>
      <c r="X32" s="93" t="str">
        <f t="shared" si="2"/>
        <v/>
      </c>
      <c r="Y32" s="174" t="str">
        <f>IF(A32="","",IF(A32&lt;&gt;21,"エラー",21&amp;"人目"))</f>
        <v/>
      </c>
      <c r="Z32" s="95" t="str">
        <f>IFERROR(IF(OR(C32="",D32="",E32=""),"",VLOOKUP(C32&amp;D32&amp;E32,コード!$K$3:$L$210,2,FALSE)),"エラー")</f>
        <v/>
      </c>
      <c r="AA32" s="92" t="str">
        <f>IFERROR(IF(F32="","",VLOOKUP(F32,コード!$N$3:$O$4,2,FALSE)),"エラー")</f>
        <v/>
      </c>
      <c r="AB32" s="91" t="str">
        <f>IFERROR(IF(OR(G32="",H32=""),"",VLOOKUP(G32&amp;H32,コード!$T$3:$U$13,2,FALSE)),"エラー")</f>
        <v/>
      </c>
      <c r="AC32" s="91" t="str">
        <f>IFERROR(IF(I32="","",VLOOKUP(I32,コード!$W$3:$X$10,2,FALSE)),"エラー")</f>
        <v/>
      </c>
      <c r="AD32" s="91" t="str">
        <f>IFERROR(IF(J32="","",VLOOKUP(J32,コード!$Z$3:$AA$4,2,FALSE)),"エラー")</f>
        <v/>
      </c>
      <c r="AE32" s="176" t="str">
        <f t="shared" si="3"/>
        <v/>
      </c>
      <c r="AF32" s="177" t="str">
        <f>IFERROR(IF(N32="","",VLOOKUP(N32,コード!$AG$3:$AH$5,2,FALSE)),"エラー")</f>
        <v/>
      </c>
      <c r="AG32" s="94" t="str">
        <f>IFERROR(IF(O32="","",VLOOKUP(O32,コード!$AM$3:$AN$5,2,FALSE)),"エラー")</f>
        <v/>
      </c>
      <c r="AH32" s="94" t="str">
        <f>IFERROR(IF(P32="","",VLOOKUP(P32,コード!$AM$3:$AN$5,2,FALSE)),"エラー")</f>
        <v/>
      </c>
      <c r="AI32" s="96" t="str">
        <f>IFERROR(IF(OR(Q32="",R32=""),"",VLOOKUP(Q32&amp;R32,コード!$AS$3:$AT$12,2,FALSE)),"エラー")</f>
        <v/>
      </c>
      <c r="AJ32" s="90"/>
      <c r="AK32" s="166" t="str">
        <f t="shared" si="9"/>
        <v/>
      </c>
      <c r="AL32" s="139" t="str">
        <f t="shared" si="10"/>
        <v/>
      </c>
      <c r="AM32" s="139" t="str">
        <f t="shared" si="11"/>
        <v/>
      </c>
      <c r="AN32" s="139" t="str">
        <f t="shared" si="12"/>
        <v/>
      </c>
      <c r="AO32" s="139" t="str">
        <f t="shared" si="13"/>
        <v/>
      </c>
      <c r="AP32" s="139" t="str">
        <f t="shared" si="14"/>
        <v/>
      </c>
      <c r="AQ32" s="141" t="str">
        <f t="shared" si="15"/>
        <v/>
      </c>
    </row>
    <row r="33" spans="1:43" ht="24" customHeight="1">
      <c r="A33" s="239"/>
      <c r="B33" s="240"/>
      <c r="C33" s="220"/>
      <c r="D33" s="221"/>
      <c r="E33" s="222"/>
      <c r="F33" s="220"/>
      <c r="G33" s="220"/>
      <c r="H33" s="223"/>
      <c r="I33" s="220"/>
      <c r="J33" s="224"/>
      <c r="K33" s="220"/>
      <c r="L33" s="221"/>
      <c r="M33" s="225"/>
      <c r="N33" s="224"/>
      <c r="O33" s="224"/>
      <c r="P33" s="222"/>
      <c r="Q33" s="226"/>
      <c r="R33" s="227"/>
      <c r="S33" s="241"/>
      <c r="T33" s="242"/>
      <c r="U33" s="243"/>
      <c r="V33" s="97"/>
      <c r="W33" s="175" t="str">
        <f t="shared" si="1"/>
        <v/>
      </c>
      <c r="X33" s="93" t="str">
        <f t="shared" si="2"/>
        <v/>
      </c>
      <c r="Y33" s="174" t="str">
        <f>IF(A33="","",IF(A33&lt;&gt;22,"エラー",22&amp;"人目"))</f>
        <v/>
      </c>
      <c r="Z33" s="95" t="str">
        <f>IFERROR(IF(OR(C33="",D33="",E33=""),"",VLOOKUP(C33&amp;D33&amp;E33,コード!$K$3:$L$210,2,FALSE)),"エラー")</f>
        <v/>
      </c>
      <c r="AA33" s="92" t="str">
        <f>IFERROR(IF(F33="","",VLOOKUP(F33,コード!$N$3:$O$4,2,FALSE)),"エラー")</f>
        <v/>
      </c>
      <c r="AB33" s="91" t="str">
        <f>IFERROR(IF(OR(G33="",H33=""),"",VLOOKUP(G33&amp;H33,コード!$T$3:$U$13,2,FALSE)),"エラー")</f>
        <v/>
      </c>
      <c r="AC33" s="91" t="str">
        <f>IFERROR(IF(I33="","",VLOOKUP(I33,コード!$W$3:$X$10,2,FALSE)),"エラー")</f>
        <v/>
      </c>
      <c r="AD33" s="91" t="str">
        <f>IFERROR(IF(J33="","",VLOOKUP(J33,コード!$Z$3:$AA$4,2,FALSE)),"エラー")</f>
        <v/>
      </c>
      <c r="AE33" s="176" t="str">
        <f t="shared" si="3"/>
        <v/>
      </c>
      <c r="AF33" s="177" t="str">
        <f>IFERROR(IF(N33="","",VLOOKUP(N33,コード!$AG$3:$AH$5,2,FALSE)),"エラー")</f>
        <v/>
      </c>
      <c r="AG33" s="94" t="str">
        <f>IFERROR(IF(O33="","",VLOOKUP(O33,コード!$AM$3:$AN$5,2,FALSE)),"エラー")</f>
        <v/>
      </c>
      <c r="AH33" s="94" t="str">
        <f>IFERROR(IF(P33="","",VLOOKUP(P33,コード!$AM$3:$AN$5,2,FALSE)),"エラー")</f>
        <v/>
      </c>
      <c r="AI33" s="96" t="str">
        <f>IFERROR(IF(OR(Q33="",R33=""),"",VLOOKUP(Q33&amp;R33,コード!$AS$3:$AT$12,2,FALSE)),"エラー")</f>
        <v/>
      </c>
      <c r="AJ33" s="90"/>
      <c r="AK33" s="166" t="str">
        <f t="shared" si="9"/>
        <v/>
      </c>
      <c r="AL33" s="139" t="str">
        <f t="shared" si="10"/>
        <v/>
      </c>
      <c r="AM33" s="139" t="str">
        <f t="shared" si="11"/>
        <v/>
      </c>
      <c r="AN33" s="139" t="str">
        <f t="shared" si="12"/>
        <v/>
      </c>
      <c r="AO33" s="139" t="str">
        <f t="shared" si="13"/>
        <v/>
      </c>
      <c r="AP33" s="139" t="str">
        <f t="shared" si="14"/>
        <v/>
      </c>
      <c r="AQ33" s="141" t="str">
        <f t="shared" si="15"/>
        <v/>
      </c>
    </row>
    <row r="34" spans="1:43" ht="24" customHeight="1">
      <c r="A34" s="239"/>
      <c r="B34" s="240"/>
      <c r="C34" s="220"/>
      <c r="D34" s="221"/>
      <c r="E34" s="222"/>
      <c r="F34" s="220"/>
      <c r="G34" s="220"/>
      <c r="H34" s="223"/>
      <c r="I34" s="220"/>
      <c r="J34" s="224"/>
      <c r="K34" s="220"/>
      <c r="L34" s="221"/>
      <c r="M34" s="225"/>
      <c r="N34" s="224"/>
      <c r="O34" s="224"/>
      <c r="P34" s="222"/>
      <c r="Q34" s="226"/>
      <c r="R34" s="227"/>
      <c r="S34" s="241"/>
      <c r="T34" s="242"/>
      <c r="U34" s="243"/>
      <c r="V34" s="97"/>
      <c r="W34" s="175" t="str">
        <f t="shared" si="1"/>
        <v/>
      </c>
      <c r="X34" s="93" t="str">
        <f t="shared" si="2"/>
        <v/>
      </c>
      <c r="Y34" s="174" t="str">
        <f>IF(A34="","",IF(A34&lt;&gt;23,"エラー",23&amp;"人目"))</f>
        <v/>
      </c>
      <c r="Z34" s="95" t="str">
        <f>IFERROR(IF(OR(C34="",D34="",E34=""),"",VLOOKUP(C34&amp;D34&amp;E34,コード!$K$3:$L$210,2,FALSE)),"エラー")</f>
        <v/>
      </c>
      <c r="AA34" s="92" t="str">
        <f>IFERROR(IF(F34="","",VLOOKUP(F34,コード!$N$3:$O$4,2,FALSE)),"エラー")</f>
        <v/>
      </c>
      <c r="AB34" s="91" t="str">
        <f>IFERROR(IF(OR(G34="",H34=""),"",VLOOKUP(G34&amp;H34,コード!$T$3:$U$13,2,FALSE)),"エラー")</f>
        <v/>
      </c>
      <c r="AC34" s="91" t="str">
        <f>IFERROR(IF(I34="","",VLOOKUP(I34,コード!$W$3:$X$10,2,FALSE)),"エラー")</f>
        <v/>
      </c>
      <c r="AD34" s="91" t="str">
        <f>IFERROR(IF(J34="","",VLOOKUP(J34,コード!$Z$3:$AA$4,2,FALSE)),"エラー")</f>
        <v/>
      </c>
      <c r="AE34" s="176" t="str">
        <f t="shared" si="3"/>
        <v/>
      </c>
      <c r="AF34" s="177" t="str">
        <f>IFERROR(IF(N34="","",VLOOKUP(N34,コード!$AG$3:$AH$5,2,FALSE)),"エラー")</f>
        <v/>
      </c>
      <c r="AG34" s="94" t="str">
        <f>IFERROR(IF(O34="","",VLOOKUP(O34,コード!$AM$3:$AN$5,2,FALSE)),"エラー")</f>
        <v/>
      </c>
      <c r="AH34" s="94" t="str">
        <f>IFERROR(IF(P34="","",VLOOKUP(P34,コード!$AM$3:$AN$5,2,FALSE)),"エラー")</f>
        <v/>
      </c>
      <c r="AI34" s="96" t="str">
        <f>IFERROR(IF(OR(Q34="",R34=""),"",VLOOKUP(Q34&amp;R34,コード!$AS$3:$AT$12,2,FALSE)),"エラー")</f>
        <v/>
      </c>
      <c r="AJ34" s="90"/>
      <c r="AK34" s="166" t="str">
        <f t="shared" si="9"/>
        <v/>
      </c>
      <c r="AL34" s="139" t="str">
        <f t="shared" si="10"/>
        <v/>
      </c>
      <c r="AM34" s="139" t="str">
        <f t="shared" si="11"/>
        <v/>
      </c>
      <c r="AN34" s="139" t="str">
        <f t="shared" si="12"/>
        <v/>
      </c>
      <c r="AO34" s="139" t="str">
        <f t="shared" si="13"/>
        <v/>
      </c>
      <c r="AP34" s="139" t="str">
        <f t="shared" si="14"/>
        <v/>
      </c>
      <c r="AQ34" s="141" t="str">
        <f t="shared" si="15"/>
        <v/>
      </c>
    </row>
    <row r="35" spans="1:43" ht="24" customHeight="1">
      <c r="A35" s="239"/>
      <c r="B35" s="240"/>
      <c r="C35" s="220"/>
      <c r="D35" s="221"/>
      <c r="E35" s="222"/>
      <c r="F35" s="220"/>
      <c r="G35" s="220"/>
      <c r="H35" s="223"/>
      <c r="I35" s="220"/>
      <c r="J35" s="224"/>
      <c r="K35" s="220"/>
      <c r="L35" s="221"/>
      <c r="M35" s="225"/>
      <c r="N35" s="224"/>
      <c r="O35" s="224"/>
      <c r="P35" s="222"/>
      <c r="Q35" s="226"/>
      <c r="R35" s="227"/>
      <c r="S35" s="241"/>
      <c r="T35" s="242"/>
      <c r="U35" s="243"/>
      <c r="V35" s="97"/>
      <c r="W35" s="175" t="str">
        <f t="shared" si="1"/>
        <v/>
      </c>
      <c r="X35" s="93" t="str">
        <f t="shared" si="2"/>
        <v/>
      </c>
      <c r="Y35" s="174" t="str">
        <f>IF(A35="","",IF(A35&lt;&gt;24,"エラー",24&amp;"人目"))</f>
        <v/>
      </c>
      <c r="Z35" s="95" t="str">
        <f>IFERROR(IF(OR(C35="",D35="",E35=""),"",VLOOKUP(C35&amp;D35&amp;E35,コード!$K$3:$L$210,2,FALSE)),"エラー")</f>
        <v/>
      </c>
      <c r="AA35" s="92" t="str">
        <f>IFERROR(IF(F35="","",VLOOKUP(F35,コード!$N$3:$O$4,2,FALSE)),"エラー")</f>
        <v/>
      </c>
      <c r="AB35" s="91" t="str">
        <f>IFERROR(IF(OR(G35="",H35=""),"",VLOOKUP(G35&amp;H35,コード!$T$3:$U$13,2,FALSE)),"エラー")</f>
        <v/>
      </c>
      <c r="AC35" s="91" t="str">
        <f>IFERROR(IF(I35="","",VLOOKUP(I35,コード!$W$3:$X$10,2,FALSE)),"エラー")</f>
        <v/>
      </c>
      <c r="AD35" s="91" t="str">
        <f>IFERROR(IF(J35="","",VLOOKUP(J35,コード!$Z$3:$AA$4,2,FALSE)),"エラー")</f>
        <v/>
      </c>
      <c r="AE35" s="176" t="str">
        <f t="shared" si="3"/>
        <v/>
      </c>
      <c r="AF35" s="177" t="str">
        <f>IFERROR(IF(N35="","",VLOOKUP(N35,コード!$AG$3:$AH$5,2,FALSE)),"エラー")</f>
        <v/>
      </c>
      <c r="AG35" s="94" t="str">
        <f>IFERROR(IF(O35="","",VLOOKUP(O35,コード!$AM$3:$AN$5,2,FALSE)),"エラー")</f>
        <v/>
      </c>
      <c r="AH35" s="94" t="str">
        <f>IFERROR(IF(P35="","",VLOOKUP(P35,コード!$AM$3:$AN$5,2,FALSE)),"エラー")</f>
        <v/>
      </c>
      <c r="AI35" s="96" t="str">
        <f>IFERROR(IF(OR(Q35="",R35=""),"",VLOOKUP(Q35&amp;R35,コード!$AS$3:$AT$12,2,FALSE)),"エラー")</f>
        <v/>
      </c>
      <c r="AJ35" s="90"/>
      <c r="AK35" s="166" t="str">
        <f t="shared" si="9"/>
        <v/>
      </c>
      <c r="AL35" s="139" t="str">
        <f t="shared" si="10"/>
        <v/>
      </c>
      <c r="AM35" s="139" t="str">
        <f t="shared" si="11"/>
        <v/>
      </c>
      <c r="AN35" s="139" t="str">
        <f t="shared" si="12"/>
        <v/>
      </c>
      <c r="AO35" s="139" t="str">
        <f t="shared" si="13"/>
        <v/>
      </c>
      <c r="AP35" s="139" t="str">
        <f t="shared" si="14"/>
        <v/>
      </c>
      <c r="AQ35" s="141" t="str">
        <f t="shared" si="15"/>
        <v/>
      </c>
    </row>
    <row r="36" spans="1:43" ht="24" customHeight="1">
      <c r="A36" s="239"/>
      <c r="B36" s="240"/>
      <c r="C36" s="220"/>
      <c r="D36" s="221"/>
      <c r="E36" s="222"/>
      <c r="F36" s="220"/>
      <c r="G36" s="220"/>
      <c r="H36" s="223"/>
      <c r="I36" s="220"/>
      <c r="J36" s="224"/>
      <c r="K36" s="220"/>
      <c r="L36" s="221"/>
      <c r="M36" s="225"/>
      <c r="N36" s="224"/>
      <c r="O36" s="224"/>
      <c r="P36" s="222"/>
      <c r="Q36" s="226"/>
      <c r="R36" s="227"/>
      <c r="S36" s="241"/>
      <c r="T36" s="242"/>
      <c r="U36" s="243"/>
      <c r="V36" s="97"/>
      <c r="W36" s="175" t="str">
        <f t="shared" si="1"/>
        <v/>
      </c>
      <c r="X36" s="93" t="str">
        <f t="shared" si="2"/>
        <v/>
      </c>
      <c r="Y36" s="174" t="str">
        <f>IF(A36="","",IF(A36&lt;&gt;25,"エラー",25&amp;"人目"))</f>
        <v/>
      </c>
      <c r="Z36" s="95" t="str">
        <f>IFERROR(IF(OR(C36="",D36="",E36=""),"",VLOOKUP(C36&amp;D36&amp;E36,コード!$K$3:$L$210,2,FALSE)),"エラー")</f>
        <v/>
      </c>
      <c r="AA36" s="92" t="str">
        <f>IFERROR(IF(F36="","",VLOOKUP(F36,コード!$N$3:$O$4,2,FALSE)),"エラー")</f>
        <v/>
      </c>
      <c r="AB36" s="91" t="str">
        <f>IFERROR(IF(OR(G36="",H36=""),"",VLOOKUP(G36&amp;H36,コード!$T$3:$U$13,2,FALSE)),"エラー")</f>
        <v/>
      </c>
      <c r="AC36" s="91" t="str">
        <f>IFERROR(IF(I36="","",VLOOKUP(I36,コード!$W$3:$X$10,2,FALSE)),"エラー")</f>
        <v/>
      </c>
      <c r="AD36" s="91" t="str">
        <f>IFERROR(IF(J36="","",VLOOKUP(J36,コード!$Z$3:$AA$4,2,FALSE)),"エラー")</f>
        <v/>
      </c>
      <c r="AE36" s="176" t="str">
        <f t="shared" si="3"/>
        <v/>
      </c>
      <c r="AF36" s="177" t="str">
        <f>IFERROR(IF(N36="","",VLOOKUP(N36,コード!$AG$3:$AH$5,2,FALSE)),"エラー")</f>
        <v/>
      </c>
      <c r="AG36" s="94" t="str">
        <f>IFERROR(IF(O36="","",VLOOKUP(O36,コード!$AM$3:$AN$5,2,FALSE)),"エラー")</f>
        <v/>
      </c>
      <c r="AH36" s="94" t="str">
        <f>IFERROR(IF(P36="","",VLOOKUP(P36,コード!$AM$3:$AN$5,2,FALSE)),"エラー")</f>
        <v/>
      </c>
      <c r="AI36" s="96" t="str">
        <f>IFERROR(IF(OR(Q36="",R36=""),"",VLOOKUP(Q36&amp;R36,コード!$AS$3:$AT$12,2,FALSE)),"エラー")</f>
        <v/>
      </c>
      <c r="AJ36" s="90"/>
      <c r="AK36" s="166" t="str">
        <f t="shared" si="9"/>
        <v/>
      </c>
      <c r="AL36" s="139" t="str">
        <f t="shared" si="10"/>
        <v/>
      </c>
      <c r="AM36" s="139" t="str">
        <f t="shared" si="11"/>
        <v/>
      </c>
      <c r="AN36" s="139" t="str">
        <f t="shared" si="12"/>
        <v/>
      </c>
      <c r="AO36" s="139" t="str">
        <f t="shared" si="13"/>
        <v/>
      </c>
      <c r="AP36" s="139" t="str">
        <f t="shared" si="14"/>
        <v/>
      </c>
      <c r="AQ36" s="141" t="str">
        <f t="shared" si="15"/>
        <v/>
      </c>
    </row>
    <row r="37" spans="1:43" ht="24" customHeight="1">
      <c r="A37" s="239"/>
      <c r="B37" s="240"/>
      <c r="C37" s="220"/>
      <c r="D37" s="221"/>
      <c r="E37" s="222"/>
      <c r="F37" s="220"/>
      <c r="G37" s="220"/>
      <c r="H37" s="223"/>
      <c r="I37" s="220"/>
      <c r="J37" s="224"/>
      <c r="K37" s="220"/>
      <c r="L37" s="221"/>
      <c r="M37" s="225"/>
      <c r="N37" s="224"/>
      <c r="O37" s="224"/>
      <c r="P37" s="222"/>
      <c r="Q37" s="226"/>
      <c r="R37" s="227"/>
      <c r="S37" s="241"/>
      <c r="T37" s="242"/>
      <c r="U37" s="243"/>
      <c r="V37" s="97"/>
      <c r="W37" s="175" t="str">
        <f t="shared" si="1"/>
        <v/>
      </c>
      <c r="X37" s="93" t="str">
        <f t="shared" si="2"/>
        <v/>
      </c>
      <c r="Y37" s="174" t="str">
        <f>IF(A37="","",IF(A37&lt;&gt;26,"エラー",26&amp;"人目"))</f>
        <v/>
      </c>
      <c r="Z37" s="95" t="str">
        <f>IFERROR(IF(OR(C37="",D37="",E37=""),"",VLOOKUP(C37&amp;D37&amp;E37,コード!$K$3:$L$210,2,FALSE)),"エラー")</f>
        <v/>
      </c>
      <c r="AA37" s="92" t="str">
        <f>IFERROR(IF(F37="","",VLOOKUP(F37,コード!$N$3:$O$4,2,FALSE)),"エラー")</f>
        <v/>
      </c>
      <c r="AB37" s="91" t="str">
        <f>IFERROR(IF(OR(G37="",H37=""),"",VLOOKUP(G37&amp;H37,コード!$T$3:$U$13,2,FALSE)),"エラー")</f>
        <v/>
      </c>
      <c r="AC37" s="91" t="str">
        <f>IFERROR(IF(I37="","",VLOOKUP(I37,コード!$W$3:$X$10,2,FALSE)),"エラー")</f>
        <v/>
      </c>
      <c r="AD37" s="91" t="str">
        <f>IFERROR(IF(J37="","",VLOOKUP(J37,コード!$Z$3:$AA$4,2,FALSE)),"エラー")</f>
        <v/>
      </c>
      <c r="AE37" s="176" t="str">
        <f t="shared" si="3"/>
        <v/>
      </c>
      <c r="AF37" s="177" t="str">
        <f>IFERROR(IF(N37="","",VLOOKUP(N37,コード!$AG$3:$AH$5,2,FALSE)),"エラー")</f>
        <v/>
      </c>
      <c r="AG37" s="94" t="str">
        <f>IFERROR(IF(O37="","",VLOOKUP(O37,コード!$AM$3:$AN$5,2,FALSE)),"エラー")</f>
        <v/>
      </c>
      <c r="AH37" s="94" t="str">
        <f>IFERROR(IF(P37="","",VLOOKUP(P37,コード!$AM$3:$AN$5,2,FALSE)),"エラー")</f>
        <v/>
      </c>
      <c r="AI37" s="96" t="str">
        <f>IFERROR(IF(OR(Q37="",R37=""),"",VLOOKUP(Q37&amp;R37,コード!$AS$3:$AT$12,2,FALSE)),"エラー")</f>
        <v/>
      </c>
      <c r="AJ37" s="90"/>
      <c r="AK37" s="166" t="str">
        <f t="shared" si="9"/>
        <v/>
      </c>
      <c r="AL37" s="139" t="str">
        <f t="shared" si="10"/>
        <v/>
      </c>
      <c r="AM37" s="139" t="str">
        <f t="shared" si="11"/>
        <v/>
      </c>
      <c r="AN37" s="139" t="str">
        <f t="shared" si="12"/>
        <v/>
      </c>
      <c r="AO37" s="139" t="str">
        <f t="shared" si="13"/>
        <v/>
      </c>
      <c r="AP37" s="139" t="str">
        <f t="shared" si="14"/>
        <v/>
      </c>
      <c r="AQ37" s="141" t="str">
        <f t="shared" si="15"/>
        <v/>
      </c>
    </row>
    <row r="38" spans="1:43" ht="24" customHeight="1">
      <c r="A38" s="239"/>
      <c r="B38" s="240"/>
      <c r="C38" s="220"/>
      <c r="D38" s="221"/>
      <c r="E38" s="222"/>
      <c r="F38" s="220"/>
      <c r="G38" s="220"/>
      <c r="H38" s="223"/>
      <c r="I38" s="220"/>
      <c r="J38" s="224"/>
      <c r="K38" s="220"/>
      <c r="L38" s="221"/>
      <c r="M38" s="225"/>
      <c r="N38" s="224"/>
      <c r="O38" s="224"/>
      <c r="P38" s="222"/>
      <c r="Q38" s="226"/>
      <c r="R38" s="227"/>
      <c r="S38" s="241"/>
      <c r="T38" s="242"/>
      <c r="U38" s="243"/>
      <c r="V38" s="97"/>
      <c r="W38" s="175" t="str">
        <f t="shared" si="1"/>
        <v/>
      </c>
      <c r="X38" s="93" t="str">
        <f t="shared" si="2"/>
        <v/>
      </c>
      <c r="Y38" s="174" t="str">
        <f>IF(A38="","",IF(A38&lt;&gt;27,"エラー",27&amp;"人目"))</f>
        <v/>
      </c>
      <c r="Z38" s="95" t="str">
        <f>IFERROR(IF(OR(C38="",D38="",E38=""),"",VLOOKUP(C38&amp;D38&amp;E38,コード!$K$3:$L$210,2,FALSE)),"エラー")</f>
        <v/>
      </c>
      <c r="AA38" s="92" t="str">
        <f>IFERROR(IF(F38="","",VLOOKUP(F38,コード!$N$3:$O$4,2,FALSE)),"エラー")</f>
        <v/>
      </c>
      <c r="AB38" s="91" t="str">
        <f>IFERROR(IF(OR(G38="",H38=""),"",VLOOKUP(G38&amp;H38,コード!$T$3:$U$13,2,FALSE)),"エラー")</f>
        <v/>
      </c>
      <c r="AC38" s="91" t="str">
        <f>IFERROR(IF(I38="","",VLOOKUP(I38,コード!$W$3:$X$10,2,FALSE)),"エラー")</f>
        <v/>
      </c>
      <c r="AD38" s="91" t="str">
        <f>IFERROR(IF(J38="","",VLOOKUP(J38,コード!$Z$3:$AA$4,2,FALSE)),"エラー")</f>
        <v/>
      </c>
      <c r="AE38" s="176" t="str">
        <f t="shared" si="3"/>
        <v/>
      </c>
      <c r="AF38" s="177" t="str">
        <f>IFERROR(IF(N38="","",VLOOKUP(N38,コード!$AG$3:$AH$5,2,FALSE)),"エラー")</f>
        <v/>
      </c>
      <c r="AG38" s="94" t="str">
        <f>IFERROR(IF(O38="","",VLOOKUP(O38,コード!$AM$3:$AN$5,2,FALSE)),"エラー")</f>
        <v/>
      </c>
      <c r="AH38" s="94" t="str">
        <f>IFERROR(IF(P38="","",VLOOKUP(P38,コード!$AM$3:$AN$5,2,FALSE)),"エラー")</f>
        <v/>
      </c>
      <c r="AI38" s="96" t="str">
        <f>IFERROR(IF(OR(Q38="",R38=""),"",VLOOKUP(Q38&amp;R38,コード!$AS$3:$AT$12,2,FALSE)),"エラー")</f>
        <v/>
      </c>
      <c r="AJ38" s="90"/>
      <c r="AK38" s="166" t="str">
        <f t="shared" si="9"/>
        <v/>
      </c>
      <c r="AL38" s="139" t="str">
        <f t="shared" si="10"/>
        <v/>
      </c>
      <c r="AM38" s="139" t="str">
        <f t="shared" si="11"/>
        <v/>
      </c>
      <c r="AN38" s="139" t="str">
        <f t="shared" si="12"/>
        <v/>
      </c>
      <c r="AO38" s="139" t="str">
        <f t="shared" si="13"/>
        <v/>
      </c>
      <c r="AP38" s="139" t="str">
        <f t="shared" si="14"/>
        <v/>
      </c>
      <c r="AQ38" s="141" t="str">
        <f t="shared" si="15"/>
        <v/>
      </c>
    </row>
    <row r="39" spans="1:43" ht="24" customHeight="1">
      <c r="A39" s="239"/>
      <c r="B39" s="240"/>
      <c r="C39" s="220"/>
      <c r="D39" s="221"/>
      <c r="E39" s="222"/>
      <c r="F39" s="220"/>
      <c r="G39" s="220"/>
      <c r="H39" s="223"/>
      <c r="I39" s="220"/>
      <c r="J39" s="224"/>
      <c r="K39" s="220"/>
      <c r="L39" s="221"/>
      <c r="M39" s="225"/>
      <c r="N39" s="224"/>
      <c r="O39" s="224"/>
      <c r="P39" s="222"/>
      <c r="Q39" s="226"/>
      <c r="R39" s="227"/>
      <c r="S39" s="241"/>
      <c r="T39" s="242"/>
      <c r="U39" s="243"/>
      <c r="V39" s="97"/>
      <c r="W39" s="175" t="str">
        <f t="shared" si="1"/>
        <v/>
      </c>
      <c r="X39" s="93" t="str">
        <f t="shared" si="2"/>
        <v/>
      </c>
      <c r="Y39" s="174" t="str">
        <f>IF(A39="","",IF(A39&lt;&gt;28,"エラー",28&amp;"人目"))</f>
        <v/>
      </c>
      <c r="Z39" s="95" t="str">
        <f>IFERROR(IF(OR(C39="",D39="",E39=""),"",VLOOKUP(C39&amp;D39&amp;E39,コード!$K$3:$L$210,2,FALSE)),"エラー")</f>
        <v/>
      </c>
      <c r="AA39" s="92" t="str">
        <f>IFERROR(IF(F39="","",VLOOKUP(F39,コード!$N$3:$O$4,2,FALSE)),"エラー")</f>
        <v/>
      </c>
      <c r="AB39" s="91" t="str">
        <f>IFERROR(IF(OR(G39="",H39=""),"",VLOOKUP(G39&amp;H39,コード!$T$3:$U$13,2,FALSE)),"エラー")</f>
        <v/>
      </c>
      <c r="AC39" s="91" t="str">
        <f>IFERROR(IF(I39="","",VLOOKUP(I39,コード!$W$3:$X$10,2,FALSE)),"エラー")</f>
        <v/>
      </c>
      <c r="AD39" s="91" t="str">
        <f>IFERROR(IF(J39="","",VLOOKUP(J39,コード!$Z$3:$AA$4,2,FALSE)),"エラー")</f>
        <v/>
      </c>
      <c r="AE39" s="176" t="str">
        <f t="shared" si="3"/>
        <v/>
      </c>
      <c r="AF39" s="177" t="str">
        <f>IFERROR(IF(N39="","",VLOOKUP(N39,コード!$AG$3:$AH$5,2,FALSE)),"エラー")</f>
        <v/>
      </c>
      <c r="AG39" s="94" t="str">
        <f>IFERROR(IF(O39="","",VLOOKUP(O39,コード!$AM$3:$AN$5,2,FALSE)),"エラー")</f>
        <v/>
      </c>
      <c r="AH39" s="94" t="str">
        <f>IFERROR(IF(P39="","",VLOOKUP(P39,コード!$AM$3:$AN$5,2,FALSE)),"エラー")</f>
        <v/>
      </c>
      <c r="AI39" s="96" t="str">
        <f>IFERROR(IF(OR(Q39="",R39=""),"",VLOOKUP(Q39&amp;R39,コード!$AS$3:$AT$12,2,FALSE)),"エラー")</f>
        <v/>
      </c>
      <c r="AJ39" s="90"/>
      <c r="AK39" s="166" t="str">
        <f t="shared" si="9"/>
        <v/>
      </c>
      <c r="AL39" s="139" t="str">
        <f t="shared" si="10"/>
        <v/>
      </c>
      <c r="AM39" s="139" t="str">
        <f t="shared" si="11"/>
        <v/>
      </c>
      <c r="AN39" s="139" t="str">
        <f t="shared" si="12"/>
        <v/>
      </c>
      <c r="AO39" s="139" t="str">
        <f t="shared" si="13"/>
        <v/>
      </c>
      <c r="AP39" s="139" t="str">
        <f t="shared" si="14"/>
        <v/>
      </c>
      <c r="AQ39" s="141" t="str">
        <f t="shared" si="15"/>
        <v/>
      </c>
    </row>
    <row r="40" spans="1:43" ht="24" customHeight="1">
      <c r="A40" s="239"/>
      <c r="B40" s="240"/>
      <c r="C40" s="220"/>
      <c r="D40" s="221"/>
      <c r="E40" s="222"/>
      <c r="F40" s="220"/>
      <c r="G40" s="220"/>
      <c r="H40" s="223"/>
      <c r="I40" s="220"/>
      <c r="J40" s="224"/>
      <c r="K40" s="220"/>
      <c r="L40" s="221"/>
      <c r="M40" s="225"/>
      <c r="N40" s="224"/>
      <c r="O40" s="224"/>
      <c r="P40" s="222"/>
      <c r="Q40" s="226"/>
      <c r="R40" s="227"/>
      <c r="S40" s="241"/>
      <c r="T40" s="242"/>
      <c r="U40" s="243"/>
      <c r="V40" s="97"/>
      <c r="W40" s="175" t="str">
        <f t="shared" si="1"/>
        <v/>
      </c>
      <c r="X40" s="93" t="str">
        <f t="shared" si="2"/>
        <v/>
      </c>
      <c r="Y40" s="174" t="str">
        <f>IF(A40="","",IF(A40&lt;&gt;29,"エラー",29&amp;"人目"))</f>
        <v/>
      </c>
      <c r="Z40" s="95" t="str">
        <f>IFERROR(IF(OR(C40="",D40="",E40=""),"",VLOOKUP(C40&amp;D40&amp;E40,コード!$K$3:$L$210,2,FALSE)),"エラー")</f>
        <v/>
      </c>
      <c r="AA40" s="92" t="str">
        <f>IFERROR(IF(F40="","",VLOOKUP(F40,コード!$N$3:$O$4,2,FALSE)),"エラー")</f>
        <v/>
      </c>
      <c r="AB40" s="91" t="str">
        <f>IFERROR(IF(OR(G40="",H40=""),"",VLOOKUP(G40&amp;H40,コード!$T$3:$U$13,2,FALSE)),"エラー")</f>
        <v/>
      </c>
      <c r="AC40" s="91" t="str">
        <f>IFERROR(IF(I40="","",VLOOKUP(I40,コード!$W$3:$X$10,2,FALSE)),"エラー")</f>
        <v/>
      </c>
      <c r="AD40" s="91" t="str">
        <f>IFERROR(IF(J40="","",VLOOKUP(J40,コード!$Z$3:$AA$4,2,FALSE)),"エラー")</f>
        <v/>
      </c>
      <c r="AE40" s="176" t="str">
        <f t="shared" si="3"/>
        <v/>
      </c>
      <c r="AF40" s="177" t="str">
        <f>IFERROR(IF(N40="","",VLOOKUP(N40,コード!$AG$3:$AH$5,2,FALSE)),"エラー")</f>
        <v/>
      </c>
      <c r="AG40" s="94" t="str">
        <f>IFERROR(IF(O40="","",VLOOKUP(O40,コード!$AM$3:$AN$5,2,FALSE)),"エラー")</f>
        <v/>
      </c>
      <c r="AH40" s="94" t="str">
        <f>IFERROR(IF(P40="","",VLOOKUP(P40,コード!$AM$3:$AN$5,2,FALSE)),"エラー")</f>
        <v/>
      </c>
      <c r="AI40" s="96" t="str">
        <f>IFERROR(IF(OR(Q40="",R40=""),"",VLOOKUP(Q40&amp;R40,コード!$AS$3:$AT$12,2,FALSE)),"エラー")</f>
        <v/>
      </c>
      <c r="AJ40" s="90"/>
      <c r="AK40" s="166" t="str">
        <f t="shared" si="9"/>
        <v/>
      </c>
      <c r="AL40" s="139" t="str">
        <f t="shared" si="10"/>
        <v/>
      </c>
      <c r="AM40" s="139" t="str">
        <f t="shared" si="11"/>
        <v/>
      </c>
      <c r="AN40" s="139" t="str">
        <f t="shared" si="12"/>
        <v/>
      </c>
      <c r="AO40" s="139" t="str">
        <f t="shared" si="13"/>
        <v/>
      </c>
      <c r="AP40" s="139" t="str">
        <f t="shared" si="14"/>
        <v/>
      </c>
      <c r="AQ40" s="141" t="str">
        <f t="shared" si="15"/>
        <v/>
      </c>
    </row>
    <row r="41" spans="1:43" ht="24" customHeight="1">
      <c r="A41" s="239"/>
      <c r="B41" s="240"/>
      <c r="C41" s="220"/>
      <c r="D41" s="221"/>
      <c r="E41" s="222"/>
      <c r="F41" s="220"/>
      <c r="G41" s="220"/>
      <c r="H41" s="223"/>
      <c r="I41" s="220"/>
      <c r="J41" s="224"/>
      <c r="K41" s="220"/>
      <c r="L41" s="221"/>
      <c r="M41" s="225"/>
      <c r="N41" s="224"/>
      <c r="O41" s="224"/>
      <c r="P41" s="222"/>
      <c r="Q41" s="226"/>
      <c r="R41" s="227"/>
      <c r="S41" s="241"/>
      <c r="T41" s="242"/>
      <c r="U41" s="243"/>
      <c r="V41" s="97"/>
      <c r="W41" s="175" t="str">
        <f t="shared" si="1"/>
        <v/>
      </c>
      <c r="X41" s="93" t="str">
        <f t="shared" si="2"/>
        <v/>
      </c>
      <c r="Y41" s="174" t="str">
        <f>IF(A41="","",IF(A41&lt;&gt;30,"エラー",30&amp;"人目"))</f>
        <v/>
      </c>
      <c r="Z41" s="95" t="str">
        <f>IFERROR(IF(OR(C41="",D41="",E41=""),"",VLOOKUP(C41&amp;D41&amp;E41,コード!$K$3:$L$210,2,FALSE)),"エラー")</f>
        <v/>
      </c>
      <c r="AA41" s="92" t="str">
        <f>IFERROR(IF(F41="","",VLOOKUP(F41,コード!$N$3:$O$4,2,FALSE)),"エラー")</f>
        <v/>
      </c>
      <c r="AB41" s="91" t="str">
        <f>IFERROR(IF(OR(G41="",H41=""),"",VLOOKUP(G41&amp;H41,コード!$T$3:$U$13,2,FALSE)),"エラー")</f>
        <v/>
      </c>
      <c r="AC41" s="91" t="str">
        <f>IFERROR(IF(I41="","",VLOOKUP(I41,コード!$W$3:$X$10,2,FALSE)),"エラー")</f>
        <v/>
      </c>
      <c r="AD41" s="91" t="str">
        <f>IFERROR(IF(J41="","",VLOOKUP(J41,コード!$Z$3:$AA$4,2,FALSE)),"エラー")</f>
        <v/>
      </c>
      <c r="AE41" s="176" t="str">
        <f t="shared" si="3"/>
        <v/>
      </c>
      <c r="AF41" s="177" t="str">
        <f>IFERROR(IF(N41="","",VLOOKUP(N41,コード!$AG$3:$AH$5,2,FALSE)),"エラー")</f>
        <v/>
      </c>
      <c r="AG41" s="94" t="str">
        <f>IFERROR(IF(O41="","",VLOOKUP(O41,コード!$AM$3:$AN$5,2,FALSE)),"エラー")</f>
        <v/>
      </c>
      <c r="AH41" s="94" t="str">
        <f>IFERROR(IF(P41="","",VLOOKUP(P41,コード!$AM$3:$AN$5,2,FALSE)),"エラー")</f>
        <v/>
      </c>
      <c r="AI41" s="96" t="str">
        <f>IFERROR(IF(OR(Q41="",R41=""),"",VLOOKUP(Q41&amp;R41,コード!$AS$3:$AT$12,2,FALSE)),"エラー")</f>
        <v/>
      </c>
      <c r="AJ41" s="90"/>
      <c r="AK41" s="166" t="str">
        <f t="shared" ref="AK41:AK104" si="16">IFERROR(IF(OR(C41="",D41="",E41="",J41=""),"",IF(AND(J41="1",OR(C41&amp;D41&amp;E41="190",C41&amp;D41&amp;E41="290",C41&amp;D41&amp;E41="390",C41&amp;D41&amp;E41="490",C41&amp;D41&amp;E41="590",C41&amp;D41&amp;E41="690",C41&amp;D41&amp;E41="790",C41&amp;D41&amp;E41="801")),"エラー？",IF(Z41="エラー","エラー","○"))),"エラー")</f>
        <v/>
      </c>
      <c r="AL41" s="139" t="str">
        <f t="shared" ref="AL41:AL104" si="17">IFERROR(IF(OR(G41="",H41="",,J41=""),"",IF(AND(J41="1",G41&amp;H41="15"),"エラー？","○")),"エラー")</f>
        <v/>
      </c>
      <c r="AM41" s="139" t="str">
        <f t="shared" ref="AM41:AM104" si="18">IFERROR(IF(OR(J41="",O41=""),"",IF(AND(J41="1",O41="3"),"エラー？","○")),"エラー")</f>
        <v/>
      </c>
      <c r="AN41" s="139" t="str">
        <f t="shared" ref="AN41:AN104" si="19">IFERROR(IF(OR(J41="",P41=""),"",IF(AND(J41="1",P41="3"),"エラー？","○")),"エラー")</f>
        <v/>
      </c>
      <c r="AO41" s="139" t="str">
        <f t="shared" ref="AO41:AO104" si="20">IFERROR(IF(I41="","",IF(OR(I41="1",I41="2"),"エラー？","○")),"エラー")</f>
        <v/>
      </c>
      <c r="AP41" s="139" t="str">
        <f t="shared" ref="AP41:AP104" si="21">IFERROR(IF(OR(J41="",K41="",L41="",M41=""),"",IF(AND(J41="1",K41&amp;L41&amp;M41="999"),"エラー","○")),"エラー")</f>
        <v/>
      </c>
      <c r="AQ41" s="141" t="str">
        <f t="shared" ref="AQ41:AQ104" si="22">IF(OR(J41="",K41="",L41="",M41=""),"",IF(AND(J41="2",K41&amp;L41&amp;M41&lt;&gt;"999"),"エラー","○"))</f>
        <v/>
      </c>
    </row>
    <row r="42" spans="1:43" ht="24" customHeight="1">
      <c r="A42" s="239"/>
      <c r="B42" s="240"/>
      <c r="C42" s="220"/>
      <c r="D42" s="221"/>
      <c r="E42" s="222"/>
      <c r="F42" s="220"/>
      <c r="G42" s="220"/>
      <c r="H42" s="223"/>
      <c r="I42" s="220"/>
      <c r="J42" s="224"/>
      <c r="K42" s="220"/>
      <c r="L42" s="221"/>
      <c r="M42" s="225"/>
      <c r="N42" s="224"/>
      <c r="O42" s="224"/>
      <c r="P42" s="222"/>
      <c r="Q42" s="226"/>
      <c r="R42" s="227"/>
      <c r="S42" s="241"/>
      <c r="T42" s="242"/>
      <c r="U42" s="243"/>
      <c r="V42" s="97"/>
      <c r="W42" s="175" t="str">
        <f t="shared" si="1"/>
        <v/>
      </c>
      <c r="X42" s="93" t="str">
        <f t="shared" ref="X42:X66" si="23">IF(OR($C$8="",A42=""),"",$C$8)</f>
        <v/>
      </c>
      <c r="Y42" s="174" t="str">
        <f>IF(A42="","",IF(A42&lt;&gt;31,"エラー",31&amp;"人目"))</f>
        <v/>
      </c>
      <c r="Z42" s="95" t="str">
        <f>IFERROR(IF(OR(C42="",D42="",E42=""),"",VLOOKUP(C42&amp;D42&amp;E42,コード!$K$3:$L$210,2,FALSE)),"エラー")</f>
        <v/>
      </c>
      <c r="AA42" s="92" t="str">
        <f>IFERROR(IF(F42="","",VLOOKUP(F42,コード!$N$3:$O$4,2,FALSE)),"エラー")</f>
        <v/>
      </c>
      <c r="AB42" s="91" t="str">
        <f>IFERROR(IF(OR(G42="",H42=""),"",VLOOKUP(G42&amp;H42,コード!$T$3:$U$13,2,FALSE)),"エラー")</f>
        <v/>
      </c>
      <c r="AC42" s="91" t="str">
        <f>IFERROR(IF(I42="","",VLOOKUP(I42,コード!$W$3:$X$10,2,FALSE)),"エラー")</f>
        <v/>
      </c>
      <c r="AD42" s="91" t="str">
        <f>IFERROR(IF(J42="","",VLOOKUP(J42,コード!$Z$3:$AA$4,2,FALSE)),"エラー")</f>
        <v/>
      </c>
      <c r="AE42" s="176" t="str">
        <f t="shared" si="3"/>
        <v/>
      </c>
      <c r="AF42" s="177" t="str">
        <f>IFERROR(IF(N42="","",VLOOKUP(N42,コード!$AG$3:$AH$5,2,FALSE)),"エラー")</f>
        <v/>
      </c>
      <c r="AG42" s="94" t="str">
        <f>IFERROR(IF(O42="","",VLOOKUP(O42,コード!$AM$3:$AN$5,2,FALSE)),"エラー")</f>
        <v/>
      </c>
      <c r="AH42" s="94" t="str">
        <f>IFERROR(IF(P42="","",VLOOKUP(P42,コード!$AM$3:$AN$5,2,FALSE)),"エラー")</f>
        <v/>
      </c>
      <c r="AI42" s="96" t="str">
        <f>IFERROR(IF(OR(Q42="",R42=""),"",VLOOKUP(Q42&amp;R42,コード!$AS$3:$AT$12,2,FALSE)),"エラー")</f>
        <v/>
      </c>
      <c r="AJ42" s="90"/>
      <c r="AK42" s="166" t="str">
        <f t="shared" si="16"/>
        <v/>
      </c>
      <c r="AL42" s="139" t="str">
        <f t="shared" si="17"/>
        <v/>
      </c>
      <c r="AM42" s="139" t="str">
        <f t="shared" si="18"/>
        <v/>
      </c>
      <c r="AN42" s="139" t="str">
        <f t="shared" si="19"/>
        <v/>
      </c>
      <c r="AO42" s="139" t="str">
        <f t="shared" si="20"/>
        <v/>
      </c>
      <c r="AP42" s="139" t="str">
        <f t="shared" si="21"/>
        <v/>
      </c>
      <c r="AQ42" s="141" t="str">
        <f t="shared" si="22"/>
        <v/>
      </c>
    </row>
    <row r="43" spans="1:43" ht="24" customHeight="1">
      <c r="A43" s="239"/>
      <c r="B43" s="240"/>
      <c r="C43" s="220"/>
      <c r="D43" s="221"/>
      <c r="E43" s="222"/>
      <c r="F43" s="220"/>
      <c r="G43" s="220"/>
      <c r="H43" s="223"/>
      <c r="I43" s="220"/>
      <c r="J43" s="224"/>
      <c r="K43" s="220"/>
      <c r="L43" s="221"/>
      <c r="M43" s="225"/>
      <c r="N43" s="224"/>
      <c r="O43" s="224"/>
      <c r="P43" s="222"/>
      <c r="Q43" s="226"/>
      <c r="R43" s="227"/>
      <c r="S43" s="241"/>
      <c r="T43" s="242"/>
      <c r="U43" s="243"/>
      <c r="V43" s="97"/>
      <c r="W43" s="175" t="str">
        <f t="shared" si="1"/>
        <v/>
      </c>
      <c r="X43" s="93" t="str">
        <f t="shared" si="23"/>
        <v/>
      </c>
      <c r="Y43" s="174" t="str">
        <f>IF(A43="","",IF(A43&lt;&gt;32,"エラー",32&amp;"人目"))</f>
        <v/>
      </c>
      <c r="Z43" s="95" t="str">
        <f>IFERROR(IF(OR(C43="",D43="",E43=""),"",VLOOKUP(C43&amp;D43&amp;E43,コード!$K$3:$L$210,2,FALSE)),"エラー")</f>
        <v/>
      </c>
      <c r="AA43" s="92" t="str">
        <f>IFERROR(IF(F43="","",VLOOKUP(F43,コード!$N$3:$O$4,2,FALSE)),"エラー")</f>
        <v/>
      </c>
      <c r="AB43" s="91" t="str">
        <f>IFERROR(IF(OR(G43="",H43=""),"",VLOOKUP(G43&amp;H43,コード!$T$3:$U$13,2,FALSE)),"エラー")</f>
        <v/>
      </c>
      <c r="AC43" s="91" t="str">
        <f>IFERROR(IF(I43="","",VLOOKUP(I43,コード!$W$3:$X$10,2,FALSE)),"エラー")</f>
        <v/>
      </c>
      <c r="AD43" s="91" t="str">
        <f>IFERROR(IF(J43="","",VLOOKUP(J43,コード!$Z$3:$AA$4,2,FALSE)),"エラー")</f>
        <v/>
      </c>
      <c r="AE43" s="176" t="str">
        <f t="shared" si="3"/>
        <v/>
      </c>
      <c r="AF43" s="177" t="str">
        <f>IFERROR(IF(N43="","",VLOOKUP(N43,コード!$AG$3:$AH$5,2,FALSE)),"エラー")</f>
        <v/>
      </c>
      <c r="AG43" s="94" t="str">
        <f>IFERROR(IF(O43="","",VLOOKUP(O43,コード!$AM$3:$AN$5,2,FALSE)),"エラー")</f>
        <v/>
      </c>
      <c r="AH43" s="94" t="str">
        <f>IFERROR(IF(P43="","",VLOOKUP(P43,コード!$AM$3:$AN$5,2,FALSE)),"エラー")</f>
        <v/>
      </c>
      <c r="AI43" s="96" t="str">
        <f>IFERROR(IF(OR(Q43="",R43=""),"",VLOOKUP(Q43&amp;R43,コード!$AS$3:$AT$12,2,FALSE)),"エラー")</f>
        <v/>
      </c>
      <c r="AJ43" s="90"/>
      <c r="AK43" s="166" t="str">
        <f t="shared" si="16"/>
        <v/>
      </c>
      <c r="AL43" s="139" t="str">
        <f t="shared" si="17"/>
        <v/>
      </c>
      <c r="AM43" s="139" t="str">
        <f t="shared" si="18"/>
        <v/>
      </c>
      <c r="AN43" s="139" t="str">
        <f t="shared" si="19"/>
        <v/>
      </c>
      <c r="AO43" s="139" t="str">
        <f t="shared" si="20"/>
        <v/>
      </c>
      <c r="AP43" s="139" t="str">
        <f t="shared" si="21"/>
        <v/>
      </c>
      <c r="AQ43" s="141" t="str">
        <f t="shared" si="22"/>
        <v/>
      </c>
    </row>
    <row r="44" spans="1:43" ht="24" customHeight="1">
      <c r="A44" s="239"/>
      <c r="B44" s="240"/>
      <c r="C44" s="220"/>
      <c r="D44" s="221"/>
      <c r="E44" s="222"/>
      <c r="F44" s="220"/>
      <c r="G44" s="220"/>
      <c r="H44" s="223"/>
      <c r="I44" s="220"/>
      <c r="J44" s="224"/>
      <c r="K44" s="220"/>
      <c r="L44" s="221"/>
      <c r="M44" s="225"/>
      <c r="N44" s="224"/>
      <c r="O44" s="224"/>
      <c r="P44" s="222"/>
      <c r="Q44" s="226"/>
      <c r="R44" s="227"/>
      <c r="S44" s="241"/>
      <c r="T44" s="242"/>
      <c r="U44" s="243"/>
      <c r="V44" s="97"/>
      <c r="W44" s="175" t="str">
        <f t="shared" si="1"/>
        <v/>
      </c>
      <c r="X44" s="93" t="str">
        <f t="shared" si="23"/>
        <v/>
      </c>
      <c r="Y44" s="174" t="str">
        <f>IF(A44="","",IF(A44&lt;&gt;33,"エラー",33&amp;"人目"))</f>
        <v/>
      </c>
      <c r="Z44" s="95" t="str">
        <f>IFERROR(IF(OR(C44="",D44="",E44=""),"",VLOOKUP(C44&amp;D44&amp;E44,コード!$K$3:$L$210,2,FALSE)),"エラー")</f>
        <v/>
      </c>
      <c r="AA44" s="92" t="str">
        <f>IFERROR(IF(F44="","",VLOOKUP(F44,コード!$N$3:$O$4,2,FALSE)),"エラー")</f>
        <v/>
      </c>
      <c r="AB44" s="91" t="str">
        <f>IFERROR(IF(OR(G44="",H44=""),"",VLOOKUP(G44&amp;H44,コード!$T$3:$U$13,2,FALSE)),"エラー")</f>
        <v/>
      </c>
      <c r="AC44" s="91" t="str">
        <f>IFERROR(IF(I44="","",VLOOKUP(I44,コード!$W$3:$X$10,2,FALSE)),"エラー")</f>
        <v/>
      </c>
      <c r="AD44" s="91" t="str">
        <f>IFERROR(IF(J44="","",VLOOKUP(J44,コード!$Z$3:$AA$4,2,FALSE)),"エラー")</f>
        <v/>
      </c>
      <c r="AE44" s="176" t="str">
        <f t="shared" si="3"/>
        <v/>
      </c>
      <c r="AF44" s="177" t="str">
        <f>IFERROR(IF(N44="","",VLOOKUP(N44,コード!$AG$3:$AH$5,2,FALSE)),"エラー")</f>
        <v/>
      </c>
      <c r="AG44" s="94" t="str">
        <f>IFERROR(IF(O44="","",VLOOKUP(O44,コード!$AM$3:$AN$5,2,FALSE)),"エラー")</f>
        <v/>
      </c>
      <c r="AH44" s="94" t="str">
        <f>IFERROR(IF(P44="","",VLOOKUP(P44,コード!$AM$3:$AN$5,2,FALSE)),"エラー")</f>
        <v/>
      </c>
      <c r="AI44" s="96" t="str">
        <f>IFERROR(IF(OR(Q44="",R44=""),"",VLOOKUP(Q44&amp;R44,コード!$AS$3:$AT$12,2,FALSE)),"エラー")</f>
        <v/>
      </c>
      <c r="AJ44" s="90"/>
      <c r="AK44" s="166" t="str">
        <f t="shared" si="16"/>
        <v/>
      </c>
      <c r="AL44" s="139" t="str">
        <f t="shared" si="17"/>
        <v/>
      </c>
      <c r="AM44" s="139" t="str">
        <f t="shared" si="18"/>
        <v/>
      </c>
      <c r="AN44" s="139" t="str">
        <f t="shared" si="19"/>
        <v/>
      </c>
      <c r="AO44" s="139" t="str">
        <f t="shared" si="20"/>
        <v/>
      </c>
      <c r="AP44" s="139" t="str">
        <f t="shared" si="21"/>
        <v/>
      </c>
      <c r="AQ44" s="141" t="str">
        <f t="shared" si="22"/>
        <v/>
      </c>
    </row>
    <row r="45" spans="1:43" ht="24" customHeight="1">
      <c r="A45" s="239"/>
      <c r="B45" s="240"/>
      <c r="C45" s="220"/>
      <c r="D45" s="221"/>
      <c r="E45" s="222"/>
      <c r="F45" s="220"/>
      <c r="G45" s="220"/>
      <c r="H45" s="223"/>
      <c r="I45" s="220"/>
      <c r="J45" s="224"/>
      <c r="K45" s="220"/>
      <c r="L45" s="221"/>
      <c r="M45" s="225"/>
      <c r="N45" s="224"/>
      <c r="O45" s="224"/>
      <c r="P45" s="222"/>
      <c r="Q45" s="226"/>
      <c r="R45" s="227"/>
      <c r="S45" s="241"/>
      <c r="T45" s="242"/>
      <c r="U45" s="243"/>
      <c r="V45" s="97"/>
      <c r="W45" s="175" t="str">
        <f t="shared" si="1"/>
        <v/>
      </c>
      <c r="X45" s="93" t="str">
        <f t="shared" si="23"/>
        <v/>
      </c>
      <c r="Y45" s="174" t="str">
        <f>IF(A45="","",IF(A45&lt;&gt;34,"エラー",34&amp;"人目"))</f>
        <v/>
      </c>
      <c r="Z45" s="95" t="str">
        <f>IFERROR(IF(OR(C45="",D45="",E45=""),"",VLOOKUP(C45&amp;D45&amp;E45,コード!$K$3:$L$210,2,FALSE)),"エラー")</f>
        <v/>
      </c>
      <c r="AA45" s="92" t="str">
        <f>IFERROR(IF(F45="","",VLOOKUP(F45,コード!$N$3:$O$4,2,FALSE)),"エラー")</f>
        <v/>
      </c>
      <c r="AB45" s="91" t="str">
        <f>IFERROR(IF(OR(G45="",H45=""),"",VLOOKUP(G45&amp;H45,コード!$T$3:$U$13,2,FALSE)),"エラー")</f>
        <v/>
      </c>
      <c r="AC45" s="91" t="str">
        <f>IFERROR(IF(I45="","",VLOOKUP(I45,コード!$W$3:$X$10,2,FALSE)),"エラー")</f>
        <v/>
      </c>
      <c r="AD45" s="91" t="str">
        <f>IFERROR(IF(J45="","",VLOOKUP(J45,コード!$Z$3:$AA$4,2,FALSE)),"エラー")</f>
        <v/>
      </c>
      <c r="AE45" s="176" t="str">
        <f t="shared" si="3"/>
        <v/>
      </c>
      <c r="AF45" s="177" t="str">
        <f>IFERROR(IF(N45="","",VLOOKUP(N45,コード!$AG$3:$AH$5,2,FALSE)),"エラー")</f>
        <v/>
      </c>
      <c r="AG45" s="94" t="str">
        <f>IFERROR(IF(O45="","",VLOOKUP(O45,コード!$AM$3:$AN$5,2,FALSE)),"エラー")</f>
        <v/>
      </c>
      <c r="AH45" s="94" t="str">
        <f>IFERROR(IF(P45="","",VLOOKUP(P45,コード!$AM$3:$AN$5,2,FALSE)),"エラー")</f>
        <v/>
      </c>
      <c r="AI45" s="96" t="str">
        <f>IFERROR(IF(OR(Q45="",R45=""),"",VLOOKUP(Q45&amp;R45,コード!$AS$3:$AT$12,2,FALSE)),"エラー")</f>
        <v/>
      </c>
      <c r="AJ45" s="90"/>
      <c r="AK45" s="166" t="str">
        <f t="shared" si="16"/>
        <v/>
      </c>
      <c r="AL45" s="139" t="str">
        <f t="shared" si="17"/>
        <v/>
      </c>
      <c r="AM45" s="139" t="str">
        <f t="shared" si="18"/>
        <v/>
      </c>
      <c r="AN45" s="139" t="str">
        <f t="shared" si="19"/>
        <v/>
      </c>
      <c r="AO45" s="139" t="str">
        <f t="shared" si="20"/>
        <v/>
      </c>
      <c r="AP45" s="139" t="str">
        <f t="shared" si="21"/>
        <v/>
      </c>
      <c r="AQ45" s="141" t="str">
        <f t="shared" si="22"/>
        <v/>
      </c>
    </row>
    <row r="46" spans="1:43" ht="24" customHeight="1">
      <c r="A46" s="239"/>
      <c r="B46" s="240"/>
      <c r="C46" s="220"/>
      <c r="D46" s="221"/>
      <c r="E46" s="222"/>
      <c r="F46" s="220"/>
      <c r="G46" s="220"/>
      <c r="H46" s="223"/>
      <c r="I46" s="220"/>
      <c r="J46" s="224"/>
      <c r="K46" s="220"/>
      <c r="L46" s="221"/>
      <c r="M46" s="225"/>
      <c r="N46" s="224"/>
      <c r="O46" s="224"/>
      <c r="P46" s="222"/>
      <c r="Q46" s="226"/>
      <c r="R46" s="227"/>
      <c r="S46" s="241"/>
      <c r="T46" s="242"/>
      <c r="U46" s="243"/>
      <c r="V46" s="97"/>
      <c r="W46" s="175" t="str">
        <f t="shared" si="1"/>
        <v/>
      </c>
      <c r="X46" s="93" t="str">
        <f t="shared" si="23"/>
        <v/>
      </c>
      <c r="Y46" s="174" t="str">
        <f>IF(A46="","",IF(A46&lt;&gt;35,"エラー",35&amp;"人目"))</f>
        <v/>
      </c>
      <c r="Z46" s="95" t="str">
        <f>IFERROR(IF(OR(C46="",D46="",E46=""),"",VLOOKUP(C46&amp;D46&amp;E46,コード!$K$3:$L$210,2,FALSE)),"エラー")</f>
        <v/>
      </c>
      <c r="AA46" s="92" t="str">
        <f>IFERROR(IF(F46="","",VLOOKUP(F46,コード!$N$3:$O$4,2,FALSE)),"エラー")</f>
        <v/>
      </c>
      <c r="AB46" s="91" t="str">
        <f>IFERROR(IF(OR(G46="",H46=""),"",VLOOKUP(G46&amp;H46,コード!$T$3:$U$13,2,FALSE)),"エラー")</f>
        <v/>
      </c>
      <c r="AC46" s="91" t="str">
        <f>IFERROR(IF(I46="","",VLOOKUP(I46,コード!$W$3:$X$10,2,FALSE)),"エラー")</f>
        <v/>
      </c>
      <c r="AD46" s="91" t="str">
        <f>IFERROR(IF(J46="","",VLOOKUP(J46,コード!$Z$3:$AA$4,2,FALSE)),"エラー")</f>
        <v/>
      </c>
      <c r="AE46" s="176" t="str">
        <f t="shared" si="3"/>
        <v/>
      </c>
      <c r="AF46" s="177" t="str">
        <f>IFERROR(IF(N46="","",VLOOKUP(N46,コード!$AG$3:$AH$5,2,FALSE)),"エラー")</f>
        <v/>
      </c>
      <c r="AG46" s="94" t="str">
        <f>IFERROR(IF(O46="","",VLOOKUP(O46,コード!$AM$3:$AN$5,2,FALSE)),"エラー")</f>
        <v/>
      </c>
      <c r="AH46" s="94" t="str">
        <f>IFERROR(IF(P46="","",VLOOKUP(P46,コード!$AM$3:$AN$5,2,FALSE)),"エラー")</f>
        <v/>
      </c>
      <c r="AI46" s="96" t="str">
        <f>IFERROR(IF(OR(Q46="",R46=""),"",VLOOKUP(Q46&amp;R46,コード!$AS$3:$AT$12,2,FALSE)),"エラー")</f>
        <v/>
      </c>
      <c r="AJ46" s="90"/>
      <c r="AK46" s="166" t="str">
        <f t="shared" si="16"/>
        <v/>
      </c>
      <c r="AL46" s="139" t="str">
        <f t="shared" si="17"/>
        <v/>
      </c>
      <c r="AM46" s="139" t="str">
        <f t="shared" si="18"/>
        <v/>
      </c>
      <c r="AN46" s="139" t="str">
        <f t="shared" si="19"/>
        <v/>
      </c>
      <c r="AO46" s="139" t="str">
        <f t="shared" si="20"/>
        <v/>
      </c>
      <c r="AP46" s="139" t="str">
        <f t="shared" si="21"/>
        <v/>
      </c>
      <c r="AQ46" s="141" t="str">
        <f t="shared" si="22"/>
        <v/>
      </c>
    </row>
    <row r="47" spans="1:43" ht="24" customHeight="1">
      <c r="A47" s="239"/>
      <c r="B47" s="240"/>
      <c r="C47" s="220"/>
      <c r="D47" s="221"/>
      <c r="E47" s="222"/>
      <c r="F47" s="220"/>
      <c r="G47" s="220"/>
      <c r="H47" s="223"/>
      <c r="I47" s="220"/>
      <c r="J47" s="224"/>
      <c r="K47" s="220"/>
      <c r="L47" s="221"/>
      <c r="M47" s="225"/>
      <c r="N47" s="224"/>
      <c r="O47" s="224"/>
      <c r="P47" s="222"/>
      <c r="Q47" s="226"/>
      <c r="R47" s="227"/>
      <c r="S47" s="241"/>
      <c r="T47" s="242"/>
      <c r="U47" s="243"/>
      <c r="V47" s="97"/>
      <c r="W47" s="175" t="str">
        <f t="shared" si="1"/>
        <v/>
      </c>
      <c r="X47" s="93" t="str">
        <f t="shared" si="23"/>
        <v/>
      </c>
      <c r="Y47" s="174" t="str">
        <f>IF(A47="","",IF(A47&lt;&gt;36,"エラー",36&amp;"人目"))</f>
        <v/>
      </c>
      <c r="Z47" s="95" t="str">
        <f>IFERROR(IF(OR(C47="",D47="",E47=""),"",VLOOKUP(C47&amp;D47&amp;E47,コード!$K$3:$L$210,2,FALSE)),"エラー")</f>
        <v/>
      </c>
      <c r="AA47" s="92" t="str">
        <f>IFERROR(IF(F47="","",VLOOKUP(F47,コード!$N$3:$O$4,2,FALSE)),"エラー")</f>
        <v/>
      </c>
      <c r="AB47" s="91" t="str">
        <f>IFERROR(IF(OR(G47="",H47=""),"",VLOOKUP(G47&amp;H47,コード!$T$3:$U$13,2,FALSE)),"エラー")</f>
        <v/>
      </c>
      <c r="AC47" s="91" t="str">
        <f>IFERROR(IF(I47="","",VLOOKUP(I47,コード!$W$3:$X$10,2,FALSE)),"エラー")</f>
        <v/>
      </c>
      <c r="AD47" s="91" t="str">
        <f>IFERROR(IF(J47="","",VLOOKUP(J47,コード!$Z$3:$AA$4,2,FALSE)),"エラー")</f>
        <v/>
      </c>
      <c r="AE47" s="176" t="str">
        <f t="shared" si="3"/>
        <v/>
      </c>
      <c r="AF47" s="177" t="str">
        <f>IFERROR(IF(N47="","",VLOOKUP(N47,コード!$AG$3:$AH$5,2,FALSE)),"エラー")</f>
        <v/>
      </c>
      <c r="AG47" s="94" t="str">
        <f>IFERROR(IF(O47="","",VLOOKUP(O47,コード!$AM$3:$AN$5,2,FALSE)),"エラー")</f>
        <v/>
      </c>
      <c r="AH47" s="94" t="str">
        <f>IFERROR(IF(P47="","",VLOOKUP(P47,コード!$AM$3:$AN$5,2,FALSE)),"エラー")</f>
        <v/>
      </c>
      <c r="AI47" s="96" t="str">
        <f>IFERROR(IF(OR(Q47="",R47=""),"",VLOOKUP(Q47&amp;R47,コード!$AS$3:$AT$12,2,FALSE)),"エラー")</f>
        <v/>
      </c>
      <c r="AJ47" s="90"/>
      <c r="AK47" s="166" t="str">
        <f t="shared" si="16"/>
        <v/>
      </c>
      <c r="AL47" s="139" t="str">
        <f t="shared" si="17"/>
        <v/>
      </c>
      <c r="AM47" s="139" t="str">
        <f t="shared" si="18"/>
        <v/>
      </c>
      <c r="AN47" s="139" t="str">
        <f t="shared" si="19"/>
        <v/>
      </c>
      <c r="AO47" s="139" t="str">
        <f t="shared" si="20"/>
        <v/>
      </c>
      <c r="AP47" s="139" t="str">
        <f t="shared" si="21"/>
        <v/>
      </c>
      <c r="AQ47" s="141" t="str">
        <f t="shared" si="22"/>
        <v/>
      </c>
    </row>
    <row r="48" spans="1:43" ht="24" customHeight="1">
      <c r="A48" s="239"/>
      <c r="B48" s="240"/>
      <c r="C48" s="220"/>
      <c r="D48" s="221"/>
      <c r="E48" s="222"/>
      <c r="F48" s="220"/>
      <c r="G48" s="220"/>
      <c r="H48" s="223"/>
      <c r="I48" s="220"/>
      <c r="J48" s="224"/>
      <c r="K48" s="220"/>
      <c r="L48" s="221"/>
      <c r="M48" s="225"/>
      <c r="N48" s="224"/>
      <c r="O48" s="224"/>
      <c r="P48" s="222"/>
      <c r="Q48" s="226"/>
      <c r="R48" s="227"/>
      <c r="S48" s="241"/>
      <c r="T48" s="242"/>
      <c r="U48" s="243"/>
      <c r="V48" s="97"/>
      <c r="W48" s="175" t="str">
        <f t="shared" si="1"/>
        <v/>
      </c>
      <c r="X48" s="93" t="str">
        <f t="shared" si="23"/>
        <v/>
      </c>
      <c r="Y48" s="174" t="str">
        <f>IF(A48="","",IF(A48&lt;&gt;37,"エラー",37&amp;"人目"))</f>
        <v/>
      </c>
      <c r="Z48" s="95" t="str">
        <f>IFERROR(IF(OR(C48="",D48="",E48=""),"",VLOOKUP(C48&amp;D48&amp;E48,コード!$K$3:$L$210,2,FALSE)),"エラー")</f>
        <v/>
      </c>
      <c r="AA48" s="92" t="str">
        <f>IFERROR(IF(F48="","",VLOOKUP(F48,コード!$N$3:$O$4,2,FALSE)),"エラー")</f>
        <v/>
      </c>
      <c r="AB48" s="91" t="str">
        <f>IFERROR(IF(OR(G48="",H48=""),"",VLOOKUP(G48&amp;H48,コード!$T$3:$U$13,2,FALSE)),"エラー")</f>
        <v/>
      </c>
      <c r="AC48" s="91" t="str">
        <f>IFERROR(IF(I48="","",VLOOKUP(I48,コード!$W$3:$X$10,2,FALSE)),"エラー")</f>
        <v/>
      </c>
      <c r="AD48" s="91" t="str">
        <f>IFERROR(IF(J48="","",VLOOKUP(J48,コード!$Z$3:$AA$4,2,FALSE)),"エラー")</f>
        <v/>
      </c>
      <c r="AE48" s="176" t="str">
        <f t="shared" si="3"/>
        <v/>
      </c>
      <c r="AF48" s="177" t="str">
        <f>IFERROR(IF(N48="","",VLOOKUP(N48,コード!$AG$3:$AH$5,2,FALSE)),"エラー")</f>
        <v/>
      </c>
      <c r="AG48" s="94" t="str">
        <f>IFERROR(IF(O48="","",VLOOKUP(O48,コード!$AM$3:$AN$5,2,FALSE)),"エラー")</f>
        <v/>
      </c>
      <c r="AH48" s="94" t="str">
        <f>IFERROR(IF(P48="","",VLOOKUP(P48,コード!$AM$3:$AN$5,2,FALSE)),"エラー")</f>
        <v/>
      </c>
      <c r="AI48" s="96" t="str">
        <f>IFERROR(IF(OR(Q48="",R48=""),"",VLOOKUP(Q48&amp;R48,コード!$AS$3:$AT$12,2,FALSE)),"エラー")</f>
        <v/>
      </c>
      <c r="AJ48" s="90"/>
      <c r="AK48" s="166" t="str">
        <f t="shared" si="16"/>
        <v/>
      </c>
      <c r="AL48" s="139" t="str">
        <f t="shared" si="17"/>
        <v/>
      </c>
      <c r="AM48" s="139" t="str">
        <f t="shared" si="18"/>
        <v/>
      </c>
      <c r="AN48" s="139" t="str">
        <f t="shared" si="19"/>
        <v/>
      </c>
      <c r="AO48" s="139" t="str">
        <f t="shared" si="20"/>
        <v/>
      </c>
      <c r="AP48" s="139" t="str">
        <f t="shared" si="21"/>
        <v/>
      </c>
      <c r="AQ48" s="141" t="str">
        <f t="shared" si="22"/>
        <v/>
      </c>
    </row>
    <row r="49" spans="1:43" ht="24" customHeight="1">
      <c r="A49" s="239"/>
      <c r="B49" s="240"/>
      <c r="C49" s="220"/>
      <c r="D49" s="221"/>
      <c r="E49" s="222"/>
      <c r="F49" s="220"/>
      <c r="G49" s="220"/>
      <c r="H49" s="223"/>
      <c r="I49" s="220"/>
      <c r="J49" s="224"/>
      <c r="K49" s="220"/>
      <c r="L49" s="221"/>
      <c r="M49" s="225"/>
      <c r="N49" s="224"/>
      <c r="O49" s="224"/>
      <c r="P49" s="222"/>
      <c r="Q49" s="226"/>
      <c r="R49" s="227"/>
      <c r="S49" s="241"/>
      <c r="T49" s="242"/>
      <c r="U49" s="243"/>
      <c r="V49" s="97"/>
      <c r="W49" s="175" t="str">
        <f t="shared" si="1"/>
        <v/>
      </c>
      <c r="X49" s="93" t="str">
        <f t="shared" si="23"/>
        <v/>
      </c>
      <c r="Y49" s="174" t="str">
        <f>IF(A49="","",IF(A49&lt;&gt;38,"エラー",38&amp;"人目"))</f>
        <v/>
      </c>
      <c r="Z49" s="95" t="str">
        <f>IFERROR(IF(OR(C49="",D49="",E49=""),"",VLOOKUP(C49&amp;D49&amp;E49,コード!$K$3:$L$210,2,FALSE)),"エラー")</f>
        <v/>
      </c>
      <c r="AA49" s="92" t="str">
        <f>IFERROR(IF(F49="","",VLOOKUP(F49,コード!$N$3:$O$4,2,FALSE)),"エラー")</f>
        <v/>
      </c>
      <c r="AB49" s="91" t="str">
        <f>IFERROR(IF(OR(G49="",H49=""),"",VLOOKUP(G49&amp;H49,コード!$T$3:$U$13,2,FALSE)),"エラー")</f>
        <v/>
      </c>
      <c r="AC49" s="91" t="str">
        <f>IFERROR(IF(I49="","",VLOOKUP(I49,コード!$W$3:$X$10,2,FALSE)),"エラー")</f>
        <v/>
      </c>
      <c r="AD49" s="91" t="str">
        <f>IFERROR(IF(J49="","",VLOOKUP(J49,コード!$Z$3:$AA$4,2,FALSE)),"エラー")</f>
        <v/>
      </c>
      <c r="AE49" s="176" t="str">
        <f t="shared" si="3"/>
        <v/>
      </c>
      <c r="AF49" s="177" t="str">
        <f>IFERROR(IF(N49="","",VLOOKUP(N49,コード!$AG$3:$AH$5,2,FALSE)),"エラー")</f>
        <v/>
      </c>
      <c r="AG49" s="94" t="str">
        <f>IFERROR(IF(O49="","",VLOOKUP(O49,コード!$AM$3:$AN$5,2,FALSE)),"エラー")</f>
        <v/>
      </c>
      <c r="AH49" s="94" t="str">
        <f>IFERROR(IF(P49="","",VLOOKUP(P49,コード!$AM$3:$AN$5,2,FALSE)),"エラー")</f>
        <v/>
      </c>
      <c r="AI49" s="96" t="str">
        <f>IFERROR(IF(OR(Q49="",R49=""),"",VLOOKUP(Q49&amp;R49,コード!$AS$3:$AT$12,2,FALSE)),"エラー")</f>
        <v/>
      </c>
      <c r="AJ49" s="90"/>
      <c r="AK49" s="166" t="str">
        <f t="shared" si="16"/>
        <v/>
      </c>
      <c r="AL49" s="139" t="str">
        <f t="shared" si="17"/>
        <v/>
      </c>
      <c r="AM49" s="139" t="str">
        <f t="shared" si="18"/>
        <v/>
      </c>
      <c r="AN49" s="139" t="str">
        <f t="shared" si="19"/>
        <v/>
      </c>
      <c r="AO49" s="139" t="str">
        <f t="shared" si="20"/>
        <v/>
      </c>
      <c r="AP49" s="139" t="str">
        <f t="shared" si="21"/>
        <v/>
      </c>
      <c r="AQ49" s="141" t="str">
        <f t="shared" si="22"/>
        <v/>
      </c>
    </row>
    <row r="50" spans="1:43" ht="24" customHeight="1">
      <c r="A50" s="239"/>
      <c r="B50" s="240"/>
      <c r="C50" s="220"/>
      <c r="D50" s="221"/>
      <c r="E50" s="222"/>
      <c r="F50" s="224"/>
      <c r="G50" s="220"/>
      <c r="H50" s="223"/>
      <c r="I50" s="220"/>
      <c r="J50" s="224"/>
      <c r="K50" s="220"/>
      <c r="L50" s="221"/>
      <c r="M50" s="225"/>
      <c r="N50" s="224"/>
      <c r="O50" s="224"/>
      <c r="P50" s="222"/>
      <c r="Q50" s="226"/>
      <c r="R50" s="227"/>
      <c r="S50" s="241"/>
      <c r="T50" s="242"/>
      <c r="U50" s="243"/>
      <c r="V50" s="97"/>
      <c r="W50" s="175" t="str">
        <f t="shared" si="1"/>
        <v/>
      </c>
      <c r="X50" s="93" t="str">
        <f t="shared" si="23"/>
        <v/>
      </c>
      <c r="Y50" s="174" t="str">
        <f>IF(A50="","",IF(A50&lt;&gt;39,"エラー",39&amp;"人目"))</f>
        <v/>
      </c>
      <c r="Z50" s="95" t="str">
        <f>IFERROR(IF(OR(C50="",D50="",E50=""),"",VLOOKUP(C50&amp;D50&amp;E50,コード!$K$3:$L$210,2,FALSE)),"エラー")</f>
        <v/>
      </c>
      <c r="AA50" s="92" t="str">
        <f>IFERROR(IF(F50="","",VLOOKUP(F50,コード!$N$3:$O$4,2,FALSE)),"エラー")</f>
        <v/>
      </c>
      <c r="AB50" s="91" t="str">
        <f>IFERROR(IF(OR(G50="",H50=""),"",VLOOKUP(G50&amp;H50,コード!$T$3:$U$13,2,FALSE)),"エラー")</f>
        <v/>
      </c>
      <c r="AC50" s="91" t="str">
        <f>IFERROR(IF(I50="","",VLOOKUP(I50,コード!$W$3:$X$10,2,FALSE)),"エラー")</f>
        <v/>
      </c>
      <c r="AD50" s="91" t="str">
        <f>IFERROR(IF(J50="","",VLOOKUP(J50,コード!$Z$3:$AA$4,2,FALSE)),"エラー")</f>
        <v/>
      </c>
      <c r="AE50" s="176" t="str">
        <f t="shared" si="3"/>
        <v/>
      </c>
      <c r="AF50" s="177" t="str">
        <f>IFERROR(IF(N50="","",VLOOKUP(N50,コード!$AG$3:$AH$5,2,FALSE)),"エラー")</f>
        <v/>
      </c>
      <c r="AG50" s="94" t="str">
        <f>IFERROR(IF(O50="","",VLOOKUP(O50,コード!$AM$3:$AN$5,2,FALSE)),"エラー")</f>
        <v/>
      </c>
      <c r="AH50" s="94" t="str">
        <f>IFERROR(IF(P50="","",VLOOKUP(P50,コード!$AM$3:$AN$5,2,FALSE)),"エラー")</f>
        <v/>
      </c>
      <c r="AI50" s="96" t="str">
        <f>IFERROR(IF(OR(Q50="",R50=""),"",VLOOKUP(Q50&amp;R50,コード!$AS$3:$AT$12,2,FALSE)),"エラー")</f>
        <v/>
      </c>
      <c r="AJ50" s="90"/>
      <c r="AK50" s="166" t="str">
        <f t="shared" si="16"/>
        <v/>
      </c>
      <c r="AL50" s="139" t="str">
        <f t="shared" si="17"/>
        <v/>
      </c>
      <c r="AM50" s="139" t="str">
        <f t="shared" si="18"/>
        <v/>
      </c>
      <c r="AN50" s="139" t="str">
        <f t="shared" si="19"/>
        <v/>
      </c>
      <c r="AO50" s="139" t="str">
        <f t="shared" si="20"/>
        <v/>
      </c>
      <c r="AP50" s="139" t="str">
        <f t="shared" si="21"/>
        <v/>
      </c>
      <c r="AQ50" s="141" t="str">
        <f t="shared" si="22"/>
        <v/>
      </c>
    </row>
    <row r="51" spans="1:43" ht="24" customHeight="1">
      <c r="A51" s="239"/>
      <c r="B51" s="240"/>
      <c r="C51" s="220"/>
      <c r="D51" s="221"/>
      <c r="E51" s="222"/>
      <c r="F51" s="220"/>
      <c r="G51" s="220"/>
      <c r="H51" s="223"/>
      <c r="I51" s="220"/>
      <c r="J51" s="224"/>
      <c r="K51" s="220"/>
      <c r="L51" s="221"/>
      <c r="M51" s="225"/>
      <c r="N51" s="224"/>
      <c r="O51" s="224"/>
      <c r="P51" s="222"/>
      <c r="Q51" s="226"/>
      <c r="R51" s="227"/>
      <c r="S51" s="241"/>
      <c r="T51" s="242"/>
      <c r="U51" s="243"/>
      <c r="V51" s="97"/>
      <c r="W51" s="175" t="str">
        <f t="shared" si="1"/>
        <v/>
      </c>
      <c r="X51" s="93" t="str">
        <f t="shared" si="23"/>
        <v/>
      </c>
      <c r="Y51" s="174" t="str">
        <f>IF(A51="","",IF(A51&lt;&gt;40,"エラー",40&amp;"人目"))</f>
        <v/>
      </c>
      <c r="Z51" s="95" t="str">
        <f>IFERROR(IF(OR(C51="",D51="",E51=""),"",VLOOKUP(C51&amp;D51&amp;E51,コード!$K$3:$L$210,2,FALSE)),"エラー")</f>
        <v/>
      </c>
      <c r="AA51" s="92" t="str">
        <f>IFERROR(IF(F51="","",VLOOKUP(F51,コード!$N$3:$O$4,2,FALSE)),"エラー")</f>
        <v/>
      </c>
      <c r="AB51" s="91" t="str">
        <f>IFERROR(IF(OR(G51="",H51=""),"",VLOOKUP(G51&amp;H51,コード!$T$3:$U$13,2,FALSE)),"エラー")</f>
        <v/>
      </c>
      <c r="AC51" s="91" t="str">
        <f>IFERROR(IF(I51="","",VLOOKUP(I51,コード!$W$3:$X$10,2,FALSE)),"エラー")</f>
        <v/>
      </c>
      <c r="AD51" s="91" t="str">
        <f>IFERROR(IF(J51="","",VLOOKUP(J51,コード!$Z$3:$AA$4,2,FALSE)),"エラー")</f>
        <v/>
      </c>
      <c r="AE51" s="176" t="str">
        <f t="shared" si="3"/>
        <v/>
      </c>
      <c r="AF51" s="177" t="str">
        <f>IFERROR(IF(N51="","",VLOOKUP(N51,コード!$AG$3:$AH$5,2,FALSE)),"エラー")</f>
        <v/>
      </c>
      <c r="AG51" s="94" t="str">
        <f>IFERROR(IF(O51="","",VLOOKUP(O51,コード!$AM$3:$AN$5,2,FALSE)),"エラー")</f>
        <v/>
      </c>
      <c r="AH51" s="94" t="str">
        <f>IFERROR(IF(P51="","",VLOOKUP(P51,コード!$AM$3:$AN$5,2,FALSE)),"エラー")</f>
        <v/>
      </c>
      <c r="AI51" s="96" t="str">
        <f>IFERROR(IF(OR(Q51="",R51=""),"",VLOOKUP(Q51&amp;R51,コード!$AS$3:$AT$12,2,FALSE)),"エラー")</f>
        <v/>
      </c>
      <c r="AJ51" s="90"/>
      <c r="AK51" s="166" t="str">
        <f t="shared" si="16"/>
        <v/>
      </c>
      <c r="AL51" s="139" t="str">
        <f t="shared" si="17"/>
        <v/>
      </c>
      <c r="AM51" s="139" t="str">
        <f t="shared" si="18"/>
        <v/>
      </c>
      <c r="AN51" s="139" t="str">
        <f t="shared" si="19"/>
        <v/>
      </c>
      <c r="AO51" s="139" t="str">
        <f t="shared" si="20"/>
        <v/>
      </c>
      <c r="AP51" s="139" t="str">
        <f t="shared" si="21"/>
        <v/>
      </c>
      <c r="AQ51" s="141" t="str">
        <f t="shared" si="22"/>
        <v/>
      </c>
    </row>
    <row r="52" spans="1:43" ht="24" customHeight="1">
      <c r="A52" s="239"/>
      <c r="B52" s="240"/>
      <c r="C52" s="220"/>
      <c r="D52" s="221"/>
      <c r="E52" s="222"/>
      <c r="F52" s="220"/>
      <c r="G52" s="220"/>
      <c r="H52" s="223"/>
      <c r="I52" s="220"/>
      <c r="J52" s="224"/>
      <c r="K52" s="220"/>
      <c r="L52" s="221"/>
      <c r="M52" s="225"/>
      <c r="N52" s="224"/>
      <c r="O52" s="224"/>
      <c r="P52" s="222"/>
      <c r="Q52" s="226"/>
      <c r="R52" s="227"/>
      <c r="S52" s="241"/>
      <c r="T52" s="242"/>
      <c r="U52" s="243"/>
      <c r="V52" s="97"/>
      <c r="W52" s="175" t="str">
        <f t="shared" si="1"/>
        <v/>
      </c>
      <c r="X52" s="93" t="str">
        <f t="shared" si="23"/>
        <v/>
      </c>
      <c r="Y52" s="174" t="str">
        <f>IF(A52="","",IF(A52&lt;&gt;41,"エラー",41&amp;"人目"))</f>
        <v/>
      </c>
      <c r="Z52" s="95" t="str">
        <f>IFERROR(IF(OR(C52="",D52="",E52=""),"",VLOOKUP(C52&amp;D52&amp;E52,コード!$K$3:$L$210,2,FALSE)),"エラー")</f>
        <v/>
      </c>
      <c r="AA52" s="92" t="str">
        <f>IFERROR(IF(F52="","",VLOOKUP(F52,コード!$N$3:$O$4,2,FALSE)),"エラー")</f>
        <v/>
      </c>
      <c r="AB52" s="91" t="str">
        <f>IFERROR(IF(OR(G52="",H52=""),"",VLOOKUP(G52&amp;H52,コード!$T$3:$U$13,2,FALSE)),"エラー")</f>
        <v/>
      </c>
      <c r="AC52" s="91" t="str">
        <f>IFERROR(IF(I52="","",VLOOKUP(I52,コード!$W$3:$X$10,2,FALSE)),"エラー")</f>
        <v/>
      </c>
      <c r="AD52" s="91" t="str">
        <f>IFERROR(IF(J52="","",VLOOKUP(J52,コード!$Z$3:$AA$4,2,FALSE)),"エラー")</f>
        <v/>
      </c>
      <c r="AE52" s="176" t="str">
        <f t="shared" si="3"/>
        <v/>
      </c>
      <c r="AF52" s="177" t="str">
        <f>IFERROR(IF(N52="","",VLOOKUP(N52,コード!$AG$3:$AH$5,2,FALSE)),"エラー")</f>
        <v/>
      </c>
      <c r="AG52" s="94" t="str">
        <f>IFERROR(IF(O52="","",VLOOKUP(O52,コード!$AM$3:$AN$5,2,FALSE)),"エラー")</f>
        <v/>
      </c>
      <c r="AH52" s="94" t="str">
        <f>IFERROR(IF(P52="","",VLOOKUP(P52,コード!$AM$3:$AN$5,2,FALSE)),"エラー")</f>
        <v/>
      </c>
      <c r="AI52" s="96" t="str">
        <f>IFERROR(IF(OR(Q52="",R52=""),"",VLOOKUP(Q52&amp;R52,コード!$AS$3:$AT$12,2,FALSE)),"エラー")</f>
        <v/>
      </c>
      <c r="AJ52" s="90"/>
      <c r="AK52" s="166" t="str">
        <f t="shared" si="16"/>
        <v/>
      </c>
      <c r="AL52" s="139" t="str">
        <f t="shared" si="17"/>
        <v/>
      </c>
      <c r="AM52" s="139" t="str">
        <f t="shared" si="18"/>
        <v/>
      </c>
      <c r="AN52" s="139" t="str">
        <f t="shared" si="19"/>
        <v/>
      </c>
      <c r="AO52" s="139" t="str">
        <f t="shared" si="20"/>
        <v/>
      </c>
      <c r="AP52" s="139" t="str">
        <f t="shared" si="21"/>
        <v/>
      </c>
      <c r="AQ52" s="141" t="str">
        <f t="shared" si="22"/>
        <v/>
      </c>
    </row>
    <row r="53" spans="1:43" ht="24" customHeight="1">
      <c r="A53" s="239"/>
      <c r="B53" s="240"/>
      <c r="C53" s="220"/>
      <c r="D53" s="221"/>
      <c r="E53" s="222"/>
      <c r="F53" s="220"/>
      <c r="G53" s="220"/>
      <c r="H53" s="223"/>
      <c r="I53" s="220"/>
      <c r="J53" s="224"/>
      <c r="K53" s="220"/>
      <c r="L53" s="221"/>
      <c r="M53" s="225"/>
      <c r="N53" s="224"/>
      <c r="O53" s="224"/>
      <c r="P53" s="222"/>
      <c r="Q53" s="226"/>
      <c r="R53" s="227"/>
      <c r="S53" s="241"/>
      <c r="T53" s="242"/>
      <c r="U53" s="243"/>
      <c r="V53" s="97"/>
      <c r="W53" s="175" t="str">
        <f t="shared" si="1"/>
        <v/>
      </c>
      <c r="X53" s="93" t="str">
        <f t="shared" si="23"/>
        <v/>
      </c>
      <c r="Y53" s="174" t="str">
        <f>IF(A53="","",IF(A53&lt;&gt;42,"エラー",42&amp;"人目"))</f>
        <v/>
      </c>
      <c r="Z53" s="95" t="str">
        <f>IFERROR(IF(OR(C53="",D53="",E53=""),"",VLOOKUP(C53&amp;D53&amp;E53,コード!$K$3:$L$210,2,FALSE)),"エラー")</f>
        <v/>
      </c>
      <c r="AA53" s="92" t="str">
        <f>IFERROR(IF(F53="","",VLOOKUP(F53,コード!$N$3:$O$4,2,FALSE)),"エラー")</f>
        <v/>
      </c>
      <c r="AB53" s="91" t="str">
        <f>IFERROR(IF(OR(G53="",H53=""),"",VLOOKUP(G53&amp;H53,コード!$T$3:$U$13,2,FALSE)),"エラー")</f>
        <v/>
      </c>
      <c r="AC53" s="91" t="str">
        <f>IFERROR(IF(I53="","",VLOOKUP(I53,コード!$W$3:$X$10,2,FALSE)),"エラー")</f>
        <v/>
      </c>
      <c r="AD53" s="91" t="str">
        <f>IFERROR(IF(J53="","",VLOOKUP(J53,コード!$Z$3:$AA$4,2,FALSE)),"エラー")</f>
        <v/>
      </c>
      <c r="AE53" s="176" t="str">
        <f t="shared" si="3"/>
        <v/>
      </c>
      <c r="AF53" s="177" t="str">
        <f>IFERROR(IF(N53="","",VLOOKUP(N53,コード!$AG$3:$AH$5,2,FALSE)),"エラー")</f>
        <v/>
      </c>
      <c r="AG53" s="94" t="str">
        <f>IFERROR(IF(O53="","",VLOOKUP(O53,コード!$AM$3:$AN$5,2,FALSE)),"エラー")</f>
        <v/>
      </c>
      <c r="AH53" s="94" t="str">
        <f>IFERROR(IF(P53="","",VLOOKUP(P53,コード!$AM$3:$AN$5,2,FALSE)),"エラー")</f>
        <v/>
      </c>
      <c r="AI53" s="96" t="str">
        <f>IFERROR(IF(OR(Q53="",R53=""),"",VLOOKUP(Q53&amp;R53,コード!$AS$3:$AT$12,2,FALSE)),"エラー")</f>
        <v/>
      </c>
      <c r="AJ53" s="90"/>
      <c r="AK53" s="166" t="str">
        <f t="shared" si="16"/>
        <v/>
      </c>
      <c r="AL53" s="139" t="str">
        <f t="shared" si="17"/>
        <v/>
      </c>
      <c r="AM53" s="139" t="str">
        <f t="shared" si="18"/>
        <v/>
      </c>
      <c r="AN53" s="139" t="str">
        <f t="shared" si="19"/>
        <v/>
      </c>
      <c r="AO53" s="139" t="str">
        <f t="shared" si="20"/>
        <v/>
      </c>
      <c r="AP53" s="139" t="str">
        <f t="shared" si="21"/>
        <v/>
      </c>
      <c r="AQ53" s="141" t="str">
        <f t="shared" si="22"/>
        <v/>
      </c>
    </row>
    <row r="54" spans="1:43" ht="24" customHeight="1">
      <c r="A54" s="239"/>
      <c r="B54" s="240"/>
      <c r="C54" s="220"/>
      <c r="D54" s="221"/>
      <c r="E54" s="222"/>
      <c r="F54" s="220"/>
      <c r="G54" s="220"/>
      <c r="H54" s="223"/>
      <c r="I54" s="220"/>
      <c r="J54" s="224"/>
      <c r="K54" s="220"/>
      <c r="L54" s="221"/>
      <c r="M54" s="225"/>
      <c r="N54" s="224"/>
      <c r="O54" s="224"/>
      <c r="P54" s="222"/>
      <c r="Q54" s="226"/>
      <c r="R54" s="227"/>
      <c r="S54" s="241"/>
      <c r="T54" s="242"/>
      <c r="U54" s="243"/>
      <c r="V54" s="97"/>
      <c r="W54" s="175" t="str">
        <f t="shared" si="1"/>
        <v/>
      </c>
      <c r="X54" s="93" t="str">
        <f t="shared" si="23"/>
        <v/>
      </c>
      <c r="Y54" s="174" t="str">
        <f>IF(A54="","",IF(A54&lt;&gt;43,"エラー",43&amp;"人目"))</f>
        <v/>
      </c>
      <c r="Z54" s="95" t="str">
        <f>IFERROR(IF(OR(C54="",D54="",E54=""),"",VLOOKUP(C54&amp;D54&amp;E54,コード!$K$3:$L$210,2,FALSE)),"エラー")</f>
        <v/>
      </c>
      <c r="AA54" s="92" t="str">
        <f>IFERROR(IF(F54="","",VLOOKUP(F54,コード!$N$3:$O$4,2,FALSE)),"エラー")</f>
        <v/>
      </c>
      <c r="AB54" s="91" t="str">
        <f>IFERROR(IF(OR(G54="",H54=""),"",VLOOKUP(G54&amp;H54,コード!$T$3:$U$13,2,FALSE)),"エラー")</f>
        <v/>
      </c>
      <c r="AC54" s="91" t="str">
        <f>IFERROR(IF(I54="","",VLOOKUP(I54,コード!$W$3:$X$10,2,FALSE)),"エラー")</f>
        <v/>
      </c>
      <c r="AD54" s="91" t="str">
        <f>IFERROR(IF(J54="","",VLOOKUP(J54,コード!$Z$3:$AA$4,2,FALSE)),"エラー")</f>
        <v/>
      </c>
      <c r="AE54" s="176" t="str">
        <f t="shared" si="3"/>
        <v/>
      </c>
      <c r="AF54" s="177" t="str">
        <f>IFERROR(IF(N54="","",VLOOKUP(N54,コード!$AG$3:$AH$5,2,FALSE)),"エラー")</f>
        <v/>
      </c>
      <c r="AG54" s="94" t="str">
        <f>IFERROR(IF(O54="","",VLOOKUP(O54,コード!$AM$3:$AN$5,2,FALSE)),"エラー")</f>
        <v/>
      </c>
      <c r="AH54" s="94" t="str">
        <f>IFERROR(IF(P54="","",VLOOKUP(P54,コード!$AM$3:$AN$5,2,FALSE)),"エラー")</f>
        <v/>
      </c>
      <c r="AI54" s="96" t="str">
        <f>IFERROR(IF(OR(Q54="",R54=""),"",VLOOKUP(Q54&amp;R54,コード!$AS$3:$AT$12,2,FALSE)),"エラー")</f>
        <v/>
      </c>
      <c r="AJ54" s="90"/>
      <c r="AK54" s="166" t="str">
        <f t="shared" si="16"/>
        <v/>
      </c>
      <c r="AL54" s="139" t="str">
        <f t="shared" si="17"/>
        <v/>
      </c>
      <c r="AM54" s="139" t="str">
        <f t="shared" si="18"/>
        <v/>
      </c>
      <c r="AN54" s="139" t="str">
        <f t="shared" si="19"/>
        <v/>
      </c>
      <c r="AO54" s="139" t="str">
        <f t="shared" si="20"/>
        <v/>
      </c>
      <c r="AP54" s="139" t="str">
        <f t="shared" si="21"/>
        <v/>
      </c>
      <c r="AQ54" s="141" t="str">
        <f t="shared" si="22"/>
        <v/>
      </c>
    </row>
    <row r="55" spans="1:43" ht="24" customHeight="1">
      <c r="A55" s="239"/>
      <c r="B55" s="240"/>
      <c r="C55" s="220"/>
      <c r="D55" s="221"/>
      <c r="E55" s="222"/>
      <c r="F55" s="220"/>
      <c r="G55" s="220"/>
      <c r="H55" s="223"/>
      <c r="I55" s="220"/>
      <c r="J55" s="224"/>
      <c r="K55" s="220"/>
      <c r="L55" s="221"/>
      <c r="M55" s="225"/>
      <c r="N55" s="224"/>
      <c r="O55" s="224"/>
      <c r="P55" s="222"/>
      <c r="Q55" s="226"/>
      <c r="R55" s="227"/>
      <c r="S55" s="241"/>
      <c r="T55" s="242"/>
      <c r="U55" s="243"/>
      <c r="V55" s="97"/>
      <c r="W55" s="175" t="str">
        <f t="shared" si="1"/>
        <v/>
      </c>
      <c r="X55" s="93" t="str">
        <f t="shared" si="23"/>
        <v/>
      </c>
      <c r="Y55" s="174" t="str">
        <f>IF(A55="","",IF(A55&lt;&gt;44,"エラー",44&amp;"人目"))</f>
        <v/>
      </c>
      <c r="Z55" s="95" t="str">
        <f>IFERROR(IF(OR(C55="",D55="",E55=""),"",VLOOKUP(C55&amp;D55&amp;E55,コード!$K$3:$L$210,2,FALSE)),"エラー")</f>
        <v/>
      </c>
      <c r="AA55" s="92" t="str">
        <f>IFERROR(IF(F55="","",VLOOKUP(F55,コード!$N$3:$O$4,2,FALSE)),"エラー")</f>
        <v/>
      </c>
      <c r="AB55" s="91" t="str">
        <f>IFERROR(IF(OR(G55="",H55=""),"",VLOOKUP(G55&amp;H55,コード!$T$3:$U$13,2,FALSE)),"エラー")</f>
        <v/>
      </c>
      <c r="AC55" s="91" t="str">
        <f>IFERROR(IF(I55="","",VLOOKUP(I55,コード!$W$3:$X$10,2,FALSE)),"エラー")</f>
        <v/>
      </c>
      <c r="AD55" s="91" t="str">
        <f>IFERROR(IF(J55="","",VLOOKUP(J55,コード!$Z$3:$AA$4,2,FALSE)),"エラー")</f>
        <v/>
      </c>
      <c r="AE55" s="176" t="str">
        <f t="shared" si="3"/>
        <v/>
      </c>
      <c r="AF55" s="177" t="str">
        <f>IFERROR(IF(N55="","",VLOOKUP(N55,コード!$AG$3:$AH$5,2,FALSE)),"エラー")</f>
        <v/>
      </c>
      <c r="AG55" s="94" t="str">
        <f>IFERROR(IF(O55="","",VLOOKUP(O55,コード!$AM$3:$AN$5,2,FALSE)),"エラー")</f>
        <v/>
      </c>
      <c r="AH55" s="94" t="str">
        <f>IFERROR(IF(P55="","",VLOOKUP(P55,コード!$AM$3:$AN$5,2,FALSE)),"エラー")</f>
        <v/>
      </c>
      <c r="AI55" s="96" t="str">
        <f>IFERROR(IF(OR(Q55="",R55=""),"",VLOOKUP(Q55&amp;R55,コード!$AS$3:$AT$12,2,FALSE)),"エラー")</f>
        <v/>
      </c>
      <c r="AJ55" s="90"/>
      <c r="AK55" s="166" t="str">
        <f t="shared" si="16"/>
        <v/>
      </c>
      <c r="AL55" s="139" t="str">
        <f t="shared" si="17"/>
        <v/>
      </c>
      <c r="AM55" s="139" t="str">
        <f t="shared" si="18"/>
        <v/>
      </c>
      <c r="AN55" s="139" t="str">
        <f t="shared" si="19"/>
        <v/>
      </c>
      <c r="AO55" s="139" t="str">
        <f t="shared" si="20"/>
        <v/>
      </c>
      <c r="AP55" s="139" t="str">
        <f t="shared" si="21"/>
        <v/>
      </c>
      <c r="AQ55" s="141" t="str">
        <f t="shared" si="22"/>
        <v/>
      </c>
    </row>
    <row r="56" spans="1:43" ht="24" customHeight="1">
      <c r="A56" s="239"/>
      <c r="B56" s="240"/>
      <c r="C56" s="220"/>
      <c r="D56" s="221"/>
      <c r="E56" s="222"/>
      <c r="F56" s="220"/>
      <c r="G56" s="220"/>
      <c r="H56" s="223"/>
      <c r="I56" s="220"/>
      <c r="J56" s="224"/>
      <c r="K56" s="220"/>
      <c r="L56" s="221"/>
      <c r="M56" s="225"/>
      <c r="N56" s="224"/>
      <c r="O56" s="224"/>
      <c r="P56" s="222"/>
      <c r="Q56" s="226"/>
      <c r="R56" s="227"/>
      <c r="S56" s="241"/>
      <c r="T56" s="242"/>
      <c r="U56" s="243"/>
      <c r="V56" s="97"/>
      <c r="W56" s="175" t="str">
        <f t="shared" si="1"/>
        <v/>
      </c>
      <c r="X56" s="93" t="str">
        <f t="shared" si="23"/>
        <v/>
      </c>
      <c r="Y56" s="174" t="str">
        <f>IF(A56="","",IF(A56&lt;&gt;45,"エラー",45&amp;"人目"))</f>
        <v/>
      </c>
      <c r="Z56" s="95" t="str">
        <f>IFERROR(IF(OR(C56="",D56="",E56=""),"",VLOOKUP(C56&amp;D56&amp;E56,コード!$K$3:$L$210,2,FALSE)),"エラー")</f>
        <v/>
      </c>
      <c r="AA56" s="92" t="str">
        <f>IFERROR(IF(F56="","",VLOOKUP(F56,コード!$N$3:$O$4,2,FALSE)),"エラー")</f>
        <v/>
      </c>
      <c r="AB56" s="91" t="str">
        <f>IFERROR(IF(OR(G56="",H56=""),"",VLOOKUP(G56&amp;H56,コード!$T$3:$U$13,2,FALSE)),"エラー")</f>
        <v/>
      </c>
      <c r="AC56" s="91" t="str">
        <f>IFERROR(IF(I56="","",VLOOKUP(I56,コード!$W$3:$X$10,2,FALSE)),"エラー")</f>
        <v/>
      </c>
      <c r="AD56" s="91" t="str">
        <f>IFERROR(IF(J56="","",VLOOKUP(J56,コード!$Z$3:$AA$4,2,FALSE)),"エラー")</f>
        <v/>
      </c>
      <c r="AE56" s="176" t="str">
        <f t="shared" si="3"/>
        <v/>
      </c>
      <c r="AF56" s="177" t="str">
        <f>IFERROR(IF(N56="","",VLOOKUP(N56,コード!$AG$3:$AH$5,2,FALSE)),"エラー")</f>
        <v/>
      </c>
      <c r="AG56" s="94" t="str">
        <f>IFERROR(IF(O56="","",VLOOKUP(O56,コード!$AM$3:$AN$5,2,FALSE)),"エラー")</f>
        <v/>
      </c>
      <c r="AH56" s="94" t="str">
        <f>IFERROR(IF(P56="","",VLOOKUP(P56,コード!$AM$3:$AN$5,2,FALSE)),"エラー")</f>
        <v/>
      </c>
      <c r="AI56" s="96" t="str">
        <f>IFERROR(IF(OR(Q56="",R56=""),"",VLOOKUP(Q56&amp;R56,コード!$AS$3:$AT$12,2,FALSE)),"エラー")</f>
        <v/>
      </c>
      <c r="AJ56" s="90"/>
      <c r="AK56" s="166" t="str">
        <f t="shared" si="16"/>
        <v/>
      </c>
      <c r="AL56" s="139" t="str">
        <f t="shared" si="17"/>
        <v/>
      </c>
      <c r="AM56" s="139" t="str">
        <f t="shared" si="18"/>
        <v/>
      </c>
      <c r="AN56" s="139" t="str">
        <f t="shared" si="19"/>
        <v/>
      </c>
      <c r="AO56" s="139" t="str">
        <f t="shared" si="20"/>
        <v/>
      </c>
      <c r="AP56" s="139" t="str">
        <f t="shared" si="21"/>
        <v/>
      </c>
      <c r="AQ56" s="141" t="str">
        <f t="shared" si="22"/>
        <v/>
      </c>
    </row>
    <row r="57" spans="1:43" ht="24" customHeight="1">
      <c r="A57" s="239"/>
      <c r="B57" s="240"/>
      <c r="C57" s="220"/>
      <c r="D57" s="221"/>
      <c r="E57" s="222"/>
      <c r="F57" s="220"/>
      <c r="G57" s="220"/>
      <c r="H57" s="223"/>
      <c r="I57" s="220"/>
      <c r="J57" s="224"/>
      <c r="K57" s="220"/>
      <c r="L57" s="221"/>
      <c r="M57" s="225"/>
      <c r="N57" s="224"/>
      <c r="O57" s="224"/>
      <c r="P57" s="222"/>
      <c r="Q57" s="226"/>
      <c r="R57" s="227"/>
      <c r="S57" s="241"/>
      <c r="T57" s="242"/>
      <c r="U57" s="243"/>
      <c r="V57" s="97"/>
      <c r="W57" s="175" t="str">
        <f t="shared" si="1"/>
        <v/>
      </c>
      <c r="X57" s="93" t="str">
        <f t="shared" si="23"/>
        <v/>
      </c>
      <c r="Y57" s="174" t="str">
        <f>IF(A57="","",IF(A57&lt;&gt;46,"エラー",46&amp;"人目"))</f>
        <v/>
      </c>
      <c r="Z57" s="95" t="str">
        <f>IFERROR(IF(OR(C57="",D57="",E57=""),"",VLOOKUP(C57&amp;D57&amp;E57,コード!$K$3:$L$210,2,FALSE)),"エラー")</f>
        <v/>
      </c>
      <c r="AA57" s="92" t="str">
        <f>IFERROR(IF(F57="","",VLOOKUP(F57,コード!$N$3:$O$4,2,FALSE)),"エラー")</f>
        <v/>
      </c>
      <c r="AB57" s="91" t="str">
        <f>IFERROR(IF(OR(G57="",H57=""),"",VLOOKUP(G57&amp;H57,コード!$T$3:$U$13,2,FALSE)),"エラー")</f>
        <v/>
      </c>
      <c r="AC57" s="91" t="str">
        <f>IFERROR(IF(I57="","",VLOOKUP(I57,コード!$W$3:$X$10,2,FALSE)),"エラー")</f>
        <v/>
      </c>
      <c r="AD57" s="91" t="str">
        <f>IFERROR(IF(J57="","",VLOOKUP(J57,コード!$Z$3:$AA$4,2,FALSE)),"エラー")</f>
        <v/>
      </c>
      <c r="AE57" s="176" t="str">
        <f t="shared" si="3"/>
        <v/>
      </c>
      <c r="AF57" s="177" t="str">
        <f>IFERROR(IF(N57="","",VLOOKUP(N57,コード!$AG$3:$AH$5,2,FALSE)),"エラー")</f>
        <v/>
      </c>
      <c r="AG57" s="94" t="str">
        <f>IFERROR(IF(O57="","",VLOOKUP(O57,コード!$AM$3:$AN$5,2,FALSE)),"エラー")</f>
        <v/>
      </c>
      <c r="AH57" s="94" t="str">
        <f>IFERROR(IF(P57="","",VLOOKUP(P57,コード!$AM$3:$AN$5,2,FALSE)),"エラー")</f>
        <v/>
      </c>
      <c r="AI57" s="96" t="str">
        <f>IFERROR(IF(OR(Q57="",R57=""),"",VLOOKUP(Q57&amp;R57,コード!$AS$3:$AT$12,2,FALSE)),"エラー")</f>
        <v/>
      </c>
      <c r="AJ57" s="90"/>
      <c r="AK57" s="166" t="str">
        <f t="shared" si="16"/>
        <v/>
      </c>
      <c r="AL57" s="139" t="str">
        <f t="shared" si="17"/>
        <v/>
      </c>
      <c r="AM57" s="139" t="str">
        <f t="shared" si="18"/>
        <v/>
      </c>
      <c r="AN57" s="139" t="str">
        <f t="shared" si="19"/>
        <v/>
      </c>
      <c r="AO57" s="139" t="str">
        <f t="shared" si="20"/>
        <v/>
      </c>
      <c r="AP57" s="139" t="str">
        <f t="shared" si="21"/>
        <v/>
      </c>
      <c r="AQ57" s="141" t="str">
        <f t="shared" si="22"/>
        <v/>
      </c>
    </row>
    <row r="58" spans="1:43" ht="24" customHeight="1">
      <c r="A58" s="239"/>
      <c r="B58" s="240"/>
      <c r="C58" s="220"/>
      <c r="D58" s="221"/>
      <c r="E58" s="222"/>
      <c r="F58" s="220"/>
      <c r="G58" s="220"/>
      <c r="H58" s="223"/>
      <c r="I58" s="220"/>
      <c r="J58" s="224"/>
      <c r="K58" s="220"/>
      <c r="L58" s="221"/>
      <c r="M58" s="225"/>
      <c r="N58" s="224"/>
      <c r="O58" s="224"/>
      <c r="P58" s="222"/>
      <c r="Q58" s="226"/>
      <c r="R58" s="227"/>
      <c r="S58" s="241"/>
      <c r="T58" s="242"/>
      <c r="U58" s="243"/>
      <c r="V58" s="97"/>
      <c r="W58" s="175" t="str">
        <f t="shared" si="1"/>
        <v/>
      </c>
      <c r="X58" s="93" t="str">
        <f t="shared" si="23"/>
        <v/>
      </c>
      <c r="Y58" s="174" t="str">
        <f>IF(A58="","",IF(A58&lt;&gt;47,"エラー",47&amp;"人目"))</f>
        <v/>
      </c>
      <c r="Z58" s="95" t="str">
        <f>IFERROR(IF(OR(C58="",D58="",E58=""),"",VLOOKUP(C58&amp;D58&amp;E58,コード!$K$3:$L$210,2,FALSE)),"エラー")</f>
        <v/>
      </c>
      <c r="AA58" s="92" t="str">
        <f>IFERROR(IF(F58="","",VLOOKUP(F58,コード!$N$3:$O$4,2,FALSE)),"エラー")</f>
        <v/>
      </c>
      <c r="AB58" s="91" t="str">
        <f>IFERROR(IF(OR(G58="",H58=""),"",VLOOKUP(G58&amp;H58,コード!$T$3:$U$13,2,FALSE)),"エラー")</f>
        <v/>
      </c>
      <c r="AC58" s="91" t="str">
        <f>IFERROR(IF(I58="","",VLOOKUP(I58,コード!$W$3:$X$10,2,FALSE)),"エラー")</f>
        <v/>
      </c>
      <c r="AD58" s="91" t="str">
        <f>IFERROR(IF(J58="","",VLOOKUP(J58,コード!$Z$3:$AA$4,2,FALSE)),"エラー")</f>
        <v/>
      </c>
      <c r="AE58" s="176" t="str">
        <f t="shared" si="3"/>
        <v/>
      </c>
      <c r="AF58" s="177" t="str">
        <f>IFERROR(IF(N58="","",VLOOKUP(N58,コード!$AG$3:$AH$5,2,FALSE)),"エラー")</f>
        <v/>
      </c>
      <c r="AG58" s="94" t="str">
        <f>IFERROR(IF(O58="","",VLOOKUP(O58,コード!$AM$3:$AN$5,2,FALSE)),"エラー")</f>
        <v/>
      </c>
      <c r="AH58" s="94" t="str">
        <f>IFERROR(IF(P58="","",VLOOKUP(P58,コード!$AM$3:$AN$5,2,FALSE)),"エラー")</f>
        <v/>
      </c>
      <c r="AI58" s="96" t="str">
        <f>IFERROR(IF(OR(Q58="",R58=""),"",VLOOKUP(Q58&amp;R58,コード!$AS$3:$AT$12,2,FALSE)),"エラー")</f>
        <v/>
      </c>
      <c r="AJ58" s="90"/>
      <c r="AK58" s="166" t="str">
        <f t="shared" si="16"/>
        <v/>
      </c>
      <c r="AL58" s="139" t="str">
        <f t="shared" si="17"/>
        <v/>
      </c>
      <c r="AM58" s="139" t="str">
        <f t="shared" si="18"/>
        <v/>
      </c>
      <c r="AN58" s="139" t="str">
        <f t="shared" si="19"/>
        <v/>
      </c>
      <c r="AO58" s="139" t="str">
        <f t="shared" si="20"/>
        <v/>
      </c>
      <c r="AP58" s="139" t="str">
        <f t="shared" si="21"/>
        <v/>
      </c>
      <c r="AQ58" s="141" t="str">
        <f t="shared" si="22"/>
        <v/>
      </c>
    </row>
    <row r="59" spans="1:43" ht="24" customHeight="1">
      <c r="A59" s="239"/>
      <c r="B59" s="240"/>
      <c r="C59" s="220"/>
      <c r="D59" s="221"/>
      <c r="E59" s="222"/>
      <c r="F59" s="220"/>
      <c r="G59" s="220"/>
      <c r="H59" s="223"/>
      <c r="I59" s="220"/>
      <c r="J59" s="224"/>
      <c r="K59" s="220"/>
      <c r="L59" s="221"/>
      <c r="M59" s="225"/>
      <c r="N59" s="224"/>
      <c r="O59" s="224"/>
      <c r="P59" s="222"/>
      <c r="Q59" s="226"/>
      <c r="R59" s="227"/>
      <c r="S59" s="241"/>
      <c r="T59" s="242"/>
      <c r="U59" s="243"/>
      <c r="V59" s="97"/>
      <c r="W59" s="175" t="str">
        <f t="shared" si="1"/>
        <v/>
      </c>
      <c r="X59" s="93" t="str">
        <f t="shared" si="23"/>
        <v/>
      </c>
      <c r="Y59" s="174" t="str">
        <f>IF(A59="","",IF(A59&lt;&gt;48,"エラー",48&amp;"人目"))</f>
        <v/>
      </c>
      <c r="Z59" s="95" t="str">
        <f>IFERROR(IF(OR(C59="",D59="",E59=""),"",VLOOKUP(C59&amp;D59&amp;E59,コード!$K$3:$L$210,2,FALSE)),"エラー")</f>
        <v/>
      </c>
      <c r="AA59" s="92" t="str">
        <f>IFERROR(IF(F59="","",VLOOKUP(F59,コード!$N$3:$O$4,2,FALSE)),"エラー")</f>
        <v/>
      </c>
      <c r="AB59" s="91" t="str">
        <f>IFERROR(IF(OR(G59="",H59=""),"",VLOOKUP(G59&amp;H59,コード!$T$3:$U$13,2,FALSE)),"エラー")</f>
        <v/>
      </c>
      <c r="AC59" s="91" t="str">
        <f>IFERROR(IF(I59="","",VLOOKUP(I59,コード!$W$3:$X$10,2,FALSE)),"エラー")</f>
        <v/>
      </c>
      <c r="AD59" s="91" t="str">
        <f>IFERROR(IF(J59="","",VLOOKUP(J59,コード!$Z$3:$AA$4,2,FALSE)),"エラー")</f>
        <v/>
      </c>
      <c r="AE59" s="176" t="str">
        <f t="shared" si="3"/>
        <v/>
      </c>
      <c r="AF59" s="177" t="str">
        <f>IFERROR(IF(N59="","",VLOOKUP(N59,コード!$AG$3:$AH$5,2,FALSE)),"エラー")</f>
        <v/>
      </c>
      <c r="AG59" s="94" t="str">
        <f>IFERROR(IF(O59="","",VLOOKUP(O59,コード!$AM$3:$AN$5,2,FALSE)),"エラー")</f>
        <v/>
      </c>
      <c r="AH59" s="94" t="str">
        <f>IFERROR(IF(P59="","",VLOOKUP(P59,コード!$AM$3:$AN$5,2,FALSE)),"エラー")</f>
        <v/>
      </c>
      <c r="AI59" s="96" t="str">
        <f>IFERROR(IF(OR(Q59="",R59=""),"",VLOOKUP(Q59&amp;R59,コード!$AS$3:$AT$12,2,FALSE)),"エラー")</f>
        <v/>
      </c>
      <c r="AJ59" s="90"/>
      <c r="AK59" s="166" t="str">
        <f t="shared" si="16"/>
        <v/>
      </c>
      <c r="AL59" s="139" t="str">
        <f t="shared" si="17"/>
        <v/>
      </c>
      <c r="AM59" s="139" t="str">
        <f t="shared" si="18"/>
        <v/>
      </c>
      <c r="AN59" s="139" t="str">
        <f t="shared" si="19"/>
        <v/>
      </c>
      <c r="AO59" s="139" t="str">
        <f t="shared" si="20"/>
        <v/>
      </c>
      <c r="AP59" s="139" t="str">
        <f t="shared" si="21"/>
        <v/>
      </c>
      <c r="AQ59" s="141" t="str">
        <f t="shared" si="22"/>
        <v/>
      </c>
    </row>
    <row r="60" spans="1:43" ht="24" customHeight="1">
      <c r="A60" s="239"/>
      <c r="B60" s="240"/>
      <c r="C60" s="220"/>
      <c r="D60" s="221"/>
      <c r="E60" s="222"/>
      <c r="F60" s="220"/>
      <c r="G60" s="220"/>
      <c r="H60" s="223"/>
      <c r="I60" s="220"/>
      <c r="J60" s="224"/>
      <c r="K60" s="220"/>
      <c r="L60" s="221"/>
      <c r="M60" s="225"/>
      <c r="N60" s="224"/>
      <c r="O60" s="224"/>
      <c r="P60" s="222"/>
      <c r="Q60" s="226"/>
      <c r="R60" s="227"/>
      <c r="S60" s="241"/>
      <c r="T60" s="242"/>
      <c r="U60" s="243"/>
      <c r="V60" s="97"/>
      <c r="W60" s="175" t="str">
        <f t="shared" si="1"/>
        <v/>
      </c>
      <c r="X60" s="93" t="str">
        <f t="shared" si="23"/>
        <v/>
      </c>
      <c r="Y60" s="174" t="str">
        <f>IF(A60="","",IF(A60&lt;&gt;49,"エラー",49&amp;"人目"))</f>
        <v/>
      </c>
      <c r="Z60" s="95" t="str">
        <f>IFERROR(IF(OR(C60="",D60="",E60=""),"",VLOOKUP(C60&amp;D60&amp;E60,コード!$K$3:$L$210,2,FALSE)),"エラー")</f>
        <v/>
      </c>
      <c r="AA60" s="92" t="str">
        <f>IFERROR(IF(F60="","",VLOOKUP(F60,コード!$N$3:$O$4,2,FALSE)),"エラー")</f>
        <v/>
      </c>
      <c r="AB60" s="91" t="str">
        <f>IFERROR(IF(OR(G60="",H60=""),"",VLOOKUP(G60&amp;H60,コード!$T$3:$U$13,2,FALSE)),"エラー")</f>
        <v/>
      </c>
      <c r="AC60" s="91" t="str">
        <f>IFERROR(IF(I60="","",VLOOKUP(I60,コード!$W$3:$X$10,2,FALSE)),"エラー")</f>
        <v/>
      </c>
      <c r="AD60" s="91" t="str">
        <f>IFERROR(IF(J60="","",VLOOKUP(J60,コード!$Z$3:$AA$4,2,FALSE)),"エラー")</f>
        <v/>
      </c>
      <c r="AE60" s="176" t="str">
        <f t="shared" si="3"/>
        <v/>
      </c>
      <c r="AF60" s="177" t="str">
        <f>IFERROR(IF(N60="","",VLOOKUP(N60,コード!$AG$3:$AH$5,2,FALSE)),"エラー")</f>
        <v/>
      </c>
      <c r="AG60" s="94" t="str">
        <f>IFERROR(IF(O60="","",VLOOKUP(O60,コード!$AM$3:$AN$5,2,FALSE)),"エラー")</f>
        <v/>
      </c>
      <c r="AH60" s="94" t="str">
        <f>IFERROR(IF(P60="","",VLOOKUP(P60,コード!$AM$3:$AN$5,2,FALSE)),"エラー")</f>
        <v/>
      </c>
      <c r="AI60" s="96" t="str">
        <f>IFERROR(IF(OR(Q60="",R60=""),"",VLOOKUP(Q60&amp;R60,コード!$AS$3:$AT$12,2,FALSE)),"エラー")</f>
        <v/>
      </c>
      <c r="AJ60" s="90"/>
      <c r="AK60" s="166" t="str">
        <f t="shared" si="16"/>
        <v/>
      </c>
      <c r="AL60" s="139" t="str">
        <f t="shared" si="17"/>
        <v/>
      </c>
      <c r="AM60" s="139" t="str">
        <f t="shared" si="18"/>
        <v/>
      </c>
      <c r="AN60" s="139" t="str">
        <f t="shared" si="19"/>
        <v/>
      </c>
      <c r="AO60" s="139" t="str">
        <f t="shared" si="20"/>
        <v/>
      </c>
      <c r="AP60" s="139" t="str">
        <f t="shared" si="21"/>
        <v/>
      </c>
      <c r="AQ60" s="141" t="str">
        <f t="shared" si="22"/>
        <v/>
      </c>
    </row>
    <row r="61" spans="1:43" ht="24" customHeight="1">
      <c r="A61" s="239"/>
      <c r="B61" s="240"/>
      <c r="C61" s="220"/>
      <c r="D61" s="221"/>
      <c r="E61" s="222"/>
      <c r="F61" s="220"/>
      <c r="G61" s="220"/>
      <c r="H61" s="223"/>
      <c r="I61" s="220"/>
      <c r="J61" s="224"/>
      <c r="K61" s="220"/>
      <c r="L61" s="221"/>
      <c r="M61" s="225"/>
      <c r="N61" s="224"/>
      <c r="O61" s="224"/>
      <c r="P61" s="222"/>
      <c r="Q61" s="226"/>
      <c r="R61" s="227"/>
      <c r="S61" s="241"/>
      <c r="T61" s="242"/>
      <c r="U61" s="243"/>
      <c r="V61" s="97"/>
      <c r="W61" s="175" t="str">
        <f t="shared" si="1"/>
        <v/>
      </c>
      <c r="X61" s="93" t="str">
        <f t="shared" si="23"/>
        <v/>
      </c>
      <c r="Y61" s="174" t="str">
        <f>IF(A61="","",IF(A61&lt;&gt;50,"エラー",50&amp;"人目"))</f>
        <v/>
      </c>
      <c r="Z61" s="95" t="str">
        <f>IFERROR(IF(OR(C61="",D61="",E61=""),"",VLOOKUP(C61&amp;D61&amp;E61,コード!$K$3:$L$210,2,FALSE)),"エラー")</f>
        <v/>
      </c>
      <c r="AA61" s="92" t="str">
        <f>IFERROR(IF(F61="","",VLOOKUP(F61,コード!$N$3:$O$4,2,FALSE)),"エラー")</f>
        <v/>
      </c>
      <c r="AB61" s="91" t="str">
        <f>IFERROR(IF(OR(G61="",H61=""),"",VLOOKUP(G61&amp;H61,コード!$T$3:$U$13,2,FALSE)),"エラー")</f>
        <v/>
      </c>
      <c r="AC61" s="91" t="str">
        <f>IFERROR(IF(I61="","",VLOOKUP(I61,コード!$W$3:$X$10,2,FALSE)),"エラー")</f>
        <v/>
      </c>
      <c r="AD61" s="91" t="str">
        <f>IFERROR(IF(J61="","",VLOOKUP(J61,コード!$Z$3:$AA$4,2,FALSE)),"エラー")</f>
        <v/>
      </c>
      <c r="AE61" s="176" t="str">
        <f t="shared" si="3"/>
        <v/>
      </c>
      <c r="AF61" s="177" t="str">
        <f>IFERROR(IF(N61="","",VLOOKUP(N61,コード!$AG$3:$AH$5,2,FALSE)),"エラー")</f>
        <v/>
      </c>
      <c r="AG61" s="94" t="str">
        <f>IFERROR(IF(O61="","",VLOOKUP(O61,コード!$AM$3:$AN$5,2,FALSE)),"エラー")</f>
        <v/>
      </c>
      <c r="AH61" s="94" t="str">
        <f>IFERROR(IF(P61="","",VLOOKUP(P61,コード!$AM$3:$AN$5,2,FALSE)),"エラー")</f>
        <v/>
      </c>
      <c r="AI61" s="96" t="str">
        <f>IFERROR(IF(OR(Q61="",R61=""),"",VLOOKUP(Q61&amp;R61,コード!$AS$3:$AT$12,2,FALSE)),"エラー")</f>
        <v/>
      </c>
      <c r="AJ61" s="90"/>
      <c r="AK61" s="166" t="str">
        <f t="shared" si="16"/>
        <v/>
      </c>
      <c r="AL61" s="139" t="str">
        <f t="shared" si="17"/>
        <v/>
      </c>
      <c r="AM61" s="139" t="str">
        <f t="shared" si="18"/>
        <v/>
      </c>
      <c r="AN61" s="139" t="str">
        <f t="shared" si="19"/>
        <v/>
      </c>
      <c r="AO61" s="139" t="str">
        <f t="shared" si="20"/>
        <v/>
      </c>
      <c r="AP61" s="139" t="str">
        <f t="shared" si="21"/>
        <v/>
      </c>
      <c r="AQ61" s="141" t="str">
        <f t="shared" si="22"/>
        <v/>
      </c>
    </row>
    <row r="62" spans="1:43" ht="24" customHeight="1">
      <c r="A62" s="239"/>
      <c r="B62" s="240"/>
      <c r="C62" s="220"/>
      <c r="D62" s="221"/>
      <c r="E62" s="222"/>
      <c r="F62" s="220"/>
      <c r="G62" s="220"/>
      <c r="H62" s="223"/>
      <c r="I62" s="220"/>
      <c r="J62" s="224"/>
      <c r="K62" s="220"/>
      <c r="L62" s="221"/>
      <c r="M62" s="225"/>
      <c r="N62" s="224"/>
      <c r="O62" s="224"/>
      <c r="P62" s="222"/>
      <c r="Q62" s="226"/>
      <c r="R62" s="227"/>
      <c r="S62" s="241"/>
      <c r="T62" s="242"/>
      <c r="U62" s="243"/>
      <c r="V62" s="97"/>
      <c r="W62" s="175" t="str">
        <f t="shared" si="1"/>
        <v/>
      </c>
      <c r="X62" s="93" t="str">
        <f t="shared" si="23"/>
        <v/>
      </c>
      <c r="Y62" s="174" t="str">
        <f>IF(A62="","",IF(A62&lt;&gt;51,"エラー",51&amp;"人目"))</f>
        <v/>
      </c>
      <c r="Z62" s="95" t="str">
        <f>IFERROR(IF(OR(C62="",D62="",E62=""),"",VLOOKUP(C62&amp;D62&amp;E62,コード!$K$3:$L$210,2,FALSE)),"エラー")</f>
        <v/>
      </c>
      <c r="AA62" s="92" t="str">
        <f>IFERROR(IF(F62="","",VLOOKUP(F62,コード!$N$3:$O$4,2,FALSE)),"エラー")</f>
        <v/>
      </c>
      <c r="AB62" s="91" t="str">
        <f>IFERROR(IF(OR(G62="",H62=""),"",VLOOKUP(G62&amp;H62,コード!$T$3:$U$13,2,FALSE)),"エラー")</f>
        <v/>
      </c>
      <c r="AC62" s="91" t="str">
        <f>IFERROR(IF(I62="","",VLOOKUP(I62,コード!$W$3:$X$10,2,FALSE)),"エラー")</f>
        <v/>
      </c>
      <c r="AD62" s="91" t="str">
        <f>IFERROR(IF(J62="","",VLOOKUP(J62,コード!$Z$3:$AA$4,2,FALSE)),"エラー")</f>
        <v/>
      </c>
      <c r="AE62" s="176" t="str">
        <f t="shared" si="3"/>
        <v/>
      </c>
      <c r="AF62" s="177" t="str">
        <f>IFERROR(IF(N62="","",VLOOKUP(N62,コード!$AG$3:$AH$5,2,FALSE)),"エラー")</f>
        <v/>
      </c>
      <c r="AG62" s="94" t="str">
        <f>IFERROR(IF(O62="","",VLOOKUP(O62,コード!$AM$3:$AN$5,2,FALSE)),"エラー")</f>
        <v/>
      </c>
      <c r="AH62" s="94" t="str">
        <f>IFERROR(IF(P62="","",VLOOKUP(P62,コード!$AM$3:$AN$5,2,FALSE)),"エラー")</f>
        <v/>
      </c>
      <c r="AI62" s="96" t="str">
        <f>IFERROR(IF(OR(Q62="",R62=""),"",VLOOKUP(Q62&amp;R62,コード!$AS$3:$AT$12,2,FALSE)),"エラー")</f>
        <v/>
      </c>
      <c r="AJ62" s="90"/>
      <c r="AK62" s="166" t="str">
        <f t="shared" si="16"/>
        <v/>
      </c>
      <c r="AL62" s="139" t="str">
        <f t="shared" si="17"/>
        <v/>
      </c>
      <c r="AM62" s="139" t="str">
        <f t="shared" si="18"/>
        <v/>
      </c>
      <c r="AN62" s="139" t="str">
        <f t="shared" si="19"/>
        <v/>
      </c>
      <c r="AO62" s="139" t="str">
        <f t="shared" si="20"/>
        <v/>
      </c>
      <c r="AP62" s="139" t="str">
        <f t="shared" si="21"/>
        <v/>
      </c>
      <c r="AQ62" s="141" t="str">
        <f t="shared" si="22"/>
        <v/>
      </c>
    </row>
    <row r="63" spans="1:43" ht="24" customHeight="1">
      <c r="A63" s="239"/>
      <c r="B63" s="240"/>
      <c r="C63" s="220"/>
      <c r="D63" s="221"/>
      <c r="E63" s="222"/>
      <c r="F63" s="220"/>
      <c r="G63" s="220"/>
      <c r="H63" s="223"/>
      <c r="I63" s="220"/>
      <c r="J63" s="224"/>
      <c r="K63" s="220"/>
      <c r="L63" s="221"/>
      <c r="M63" s="225"/>
      <c r="N63" s="224"/>
      <c r="O63" s="224"/>
      <c r="P63" s="222"/>
      <c r="Q63" s="226"/>
      <c r="R63" s="227"/>
      <c r="S63" s="241"/>
      <c r="T63" s="242"/>
      <c r="U63" s="243"/>
      <c r="V63" s="97"/>
      <c r="W63" s="175" t="str">
        <f t="shared" si="1"/>
        <v/>
      </c>
      <c r="X63" s="93" t="str">
        <f t="shared" si="23"/>
        <v/>
      </c>
      <c r="Y63" s="174" t="str">
        <f>IF(A63="","",IF(A63&lt;&gt;52,"エラー",52&amp;"人目"))</f>
        <v/>
      </c>
      <c r="Z63" s="95" t="str">
        <f>IFERROR(IF(OR(C63="",D63="",E63=""),"",VLOOKUP(C63&amp;D63&amp;E63,コード!$K$3:$L$210,2,FALSE)),"エラー")</f>
        <v/>
      </c>
      <c r="AA63" s="92" t="str">
        <f>IFERROR(IF(F63="","",VLOOKUP(F63,コード!$N$3:$O$4,2,FALSE)),"エラー")</f>
        <v/>
      </c>
      <c r="AB63" s="91" t="str">
        <f>IFERROR(IF(OR(G63="",H63=""),"",VLOOKUP(G63&amp;H63,コード!$T$3:$U$13,2,FALSE)),"エラー")</f>
        <v/>
      </c>
      <c r="AC63" s="91" t="str">
        <f>IFERROR(IF(I63="","",VLOOKUP(I63,コード!$W$3:$X$10,2,FALSE)),"エラー")</f>
        <v/>
      </c>
      <c r="AD63" s="91" t="str">
        <f>IFERROR(IF(J63="","",VLOOKUP(J63,コード!$Z$3:$AA$4,2,FALSE)),"エラー")</f>
        <v/>
      </c>
      <c r="AE63" s="176" t="str">
        <f t="shared" si="3"/>
        <v/>
      </c>
      <c r="AF63" s="177" t="str">
        <f>IFERROR(IF(N63="","",VLOOKUP(N63,コード!$AG$3:$AH$5,2,FALSE)),"エラー")</f>
        <v/>
      </c>
      <c r="AG63" s="94" t="str">
        <f>IFERROR(IF(O63="","",VLOOKUP(O63,コード!$AM$3:$AN$5,2,FALSE)),"エラー")</f>
        <v/>
      </c>
      <c r="AH63" s="94" t="str">
        <f>IFERROR(IF(P63="","",VLOOKUP(P63,コード!$AM$3:$AN$5,2,FALSE)),"エラー")</f>
        <v/>
      </c>
      <c r="AI63" s="96" t="str">
        <f>IFERROR(IF(OR(Q63="",R63=""),"",VLOOKUP(Q63&amp;R63,コード!$AS$3:$AT$12,2,FALSE)),"エラー")</f>
        <v/>
      </c>
      <c r="AJ63" s="90"/>
      <c r="AK63" s="166" t="str">
        <f t="shared" si="16"/>
        <v/>
      </c>
      <c r="AL63" s="139" t="str">
        <f t="shared" si="17"/>
        <v/>
      </c>
      <c r="AM63" s="139" t="str">
        <f t="shared" si="18"/>
        <v/>
      </c>
      <c r="AN63" s="139" t="str">
        <f t="shared" si="19"/>
        <v/>
      </c>
      <c r="AO63" s="139" t="str">
        <f t="shared" si="20"/>
        <v/>
      </c>
      <c r="AP63" s="139" t="str">
        <f t="shared" si="21"/>
        <v/>
      </c>
      <c r="AQ63" s="141" t="str">
        <f t="shared" si="22"/>
        <v/>
      </c>
    </row>
    <row r="64" spans="1:43" ht="24" customHeight="1">
      <c r="A64" s="239"/>
      <c r="B64" s="240"/>
      <c r="C64" s="220"/>
      <c r="D64" s="221"/>
      <c r="E64" s="222"/>
      <c r="F64" s="220"/>
      <c r="G64" s="220"/>
      <c r="H64" s="223"/>
      <c r="I64" s="220"/>
      <c r="J64" s="224"/>
      <c r="K64" s="220"/>
      <c r="L64" s="221"/>
      <c r="M64" s="225"/>
      <c r="N64" s="224"/>
      <c r="O64" s="224"/>
      <c r="P64" s="222"/>
      <c r="Q64" s="226"/>
      <c r="R64" s="227"/>
      <c r="S64" s="241"/>
      <c r="T64" s="242"/>
      <c r="U64" s="243"/>
      <c r="V64" s="97"/>
      <c r="W64" s="175" t="str">
        <f t="shared" si="1"/>
        <v/>
      </c>
      <c r="X64" s="93" t="str">
        <f t="shared" si="23"/>
        <v/>
      </c>
      <c r="Y64" s="174" t="str">
        <f>IF(A64="","",IF(A64&lt;&gt;53,"エラー",53&amp;"人目"))</f>
        <v/>
      </c>
      <c r="Z64" s="95" t="str">
        <f>IFERROR(IF(OR(C64="",D64="",E64=""),"",VLOOKUP(C64&amp;D64&amp;E64,コード!$K$3:$L$210,2,FALSE)),"エラー")</f>
        <v/>
      </c>
      <c r="AA64" s="92" t="str">
        <f>IFERROR(IF(F64="","",VLOOKUP(F64,コード!$N$3:$O$4,2,FALSE)),"エラー")</f>
        <v/>
      </c>
      <c r="AB64" s="91" t="str">
        <f>IFERROR(IF(OR(G64="",H64=""),"",VLOOKUP(G64&amp;H64,コード!$T$3:$U$13,2,FALSE)),"エラー")</f>
        <v/>
      </c>
      <c r="AC64" s="91" t="str">
        <f>IFERROR(IF(I64="","",VLOOKUP(I64,コード!$W$3:$X$10,2,FALSE)),"エラー")</f>
        <v/>
      </c>
      <c r="AD64" s="91" t="str">
        <f>IFERROR(IF(J64="","",VLOOKUP(J64,コード!$Z$3:$AA$4,2,FALSE)),"エラー")</f>
        <v/>
      </c>
      <c r="AE64" s="176" t="str">
        <f t="shared" si="3"/>
        <v/>
      </c>
      <c r="AF64" s="177" t="str">
        <f>IFERROR(IF(N64="","",VLOOKUP(N64,コード!$AG$3:$AH$5,2,FALSE)),"エラー")</f>
        <v/>
      </c>
      <c r="AG64" s="94" t="str">
        <f>IFERROR(IF(O64="","",VLOOKUP(O64,コード!$AM$3:$AN$5,2,FALSE)),"エラー")</f>
        <v/>
      </c>
      <c r="AH64" s="94" t="str">
        <f>IFERROR(IF(P64="","",VLOOKUP(P64,コード!$AM$3:$AN$5,2,FALSE)),"エラー")</f>
        <v/>
      </c>
      <c r="AI64" s="96" t="str">
        <f>IFERROR(IF(OR(Q64="",R64=""),"",VLOOKUP(Q64&amp;R64,コード!$AS$3:$AT$12,2,FALSE)),"エラー")</f>
        <v/>
      </c>
      <c r="AJ64" s="90"/>
      <c r="AK64" s="166" t="str">
        <f t="shared" si="16"/>
        <v/>
      </c>
      <c r="AL64" s="139" t="str">
        <f t="shared" si="17"/>
        <v/>
      </c>
      <c r="AM64" s="139" t="str">
        <f t="shared" si="18"/>
        <v/>
      </c>
      <c r="AN64" s="139" t="str">
        <f t="shared" si="19"/>
        <v/>
      </c>
      <c r="AO64" s="139" t="str">
        <f t="shared" si="20"/>
        <v/>
      </c>
      <c r="AP64" s="139" t="str">
        <f t="shared" si="21"/>
        <v/>
      </c>
      <c r="AQ64" s="141" t="str">
        <f t="shared" si="22"/>
        <v/>
      </c>
    </row>
    <row r="65" spans="1:43" ht="24" customHeight="1">
      <c r="A65" s="239"/>
      <c r="B65" s="240"/>
      <c r="C65" s="220"/>
      <c r="D65" s="221"/>
      <c r="E65" s="222"/>
      <c r="F65" s="220"/>
      <c r="G65" s="220"/>
      <c r="H65" s="223"/>
      <c r="I65" s="220"/>
      <c r="J65" s="224"/>
      <c r="K65" s="220"/>
      <c r="L65" s="221"/>
      <c r="M65" s="225"/>
      <c r="N65" s="224"/>
      <c r="O65" s="224"/>
      <c r="P65" s="222"/>
      <c r="Q65" s="226"/>
      <c r="R65" s="227"/>
      <c r="S65" s="241"/>
      <c r="T65" s="242"/>
      <c r="U65" s="243"/>
      <c r="V65" s="97"/>
      <c r="W65" s="175" t="str">
        <f t="shared" si="1"/>
        <v/>
      </c>
      <c r="X65" s="93" t="str">
        <f t="shared" si="23"/>
        <v/>
      </c>
      <c r="Y65" s="174" t="str">
        <f>IF(A65="","",IF(A65&lt;&gt;54,"エラー",54&amp;"人目"))</f>
        <v/>
      </c>
      <c r="Z65" s="95" t="str">
        <f>IFERROR(IF(OR(C65="",D65="",E65=""),"",VLOOKUP(C65&amp;D65&amp;E65,コード!$K$3:$L$210,2,FALSE)),"エラー")</f>
        <v/>
      </c>
      <c r="AA65" s="92" t="str">
        <f>IFERROR(IF(F65="","",VLOOKUP(F65,コード!$N$3:$O$4,2,FALSE)),"エラー")</f>
        <v/>
      </c>
      <c r="AB65" s="91" t="str">
        <f>IFERROR(IF(OR(G65="",H65=""),"",VLOOKUP(G65&amp;H65,コード!$T$3:$U$13,2,FALSE)),"エラー")</f>
        <v/>
      </c>
      <c r="AC65" s="91" t="str">
        <f>IFERROR(IF(I65="","",VLOOKUP(I65,コード!$W$3:$X$10,2,FALSE)),"エラー")</f>
        <v/>
      </c>
      <c r="AD65" s="91" t="str">
        <f>IFERROR(IF(J65="","",VLOOKUP(J65,コード!$Z$3:$AA$4,2,FALSE)),"エラー")</f>
        <v/>
      </c>
      <c r="AE65" s="176" t="str">
        <f t="shared" si="3"/>
        <v/>
      </c>
      <c r="AF65" s="177" t="str">
        <f>IFERROR(IF(N65="","",VLOOKUP(N65,コード!$AG$3:$AH$5,2,FALSE)),"エラー")</f>
        <v/>
      </c>
      <c r="AG65" s="94" t="str">
        <f>IFERROR(IF(O65="","",VLOOKUP(O65,コード!$AM$3:$AN$5,2,FALSE)),"エラー")</f>
        <v/>
      </c>
      <c r="AH65" s="94" t="str">
        <f>IFERROR(IF(P65="","",VLOOKUP(P65,コード!$AM$3:$AN$5,2,FALSE)),"エラー")</f>
        <v/>
      </c>
      <c r="AI65" s="96" t="str">
        <f>IFERROR(IF(OR(Q65="",R65=""),"",VLOOKUP(Q65&amp;R65,コード!$AS$3:$AT$12,2,FALSE)),"エラー")</f>
        <v/>
      </c>
      <c r="AJ65" s="90"/>
      <c r="AK65" s="166" t="str">
        <f t="shared" si="16"/>
        <v/>
      </c>
      <c r="AL65" s="139" t="str">
        <f t="shared" si="17"/>
        <v/>
      </c>
      <c r="AM65" s="139" t="str">
        <f t="shared" si="18"/>
        <v/>
      </c>
      <c r="AN65" s="139" t="str">
        <f t="shared" si="19"/>
        <v/>
      </c>
      <c r="AO65" s="139" t="str">
        <f t="shared" si="20"/>
        <v/>
      </c>
      <c r="AP65" s="139" t="str">
        <f t="shared" si="21"/>
        <v/>
      </c>
      <c r="AQ65" s="141" t="str">
        <f t="shared" si="22"/>
        <v/>
      </c>
    </row>
    <row r="66" spans="1:43" ht="24" customHeight="1">
      <c r="A66" s="239"/>
      <c r="B66" s="240"/>
      <c r="C66" s="220"/>
      <c r="D66" s="221"/>
      <c r="E66" s="222"/>
      <c r="F66" s="220"/>
      <c r="G66" s="220"/>
      <c r="H66" s="223"/>
      <c r="I66" s="220"/>
      <c r="J66" s="224"/>
      <c r="K66" s="220"/>
      <c r="L66" s="221"/>
      <c r="M66" s="225"/>
      <c r="N66" s="224"/>
      <c r="O66" s="224"/>
      <c r="P66" s="222"/>
      <c r="Q66" s="226"/>
      <c r="R66" s="227"/>
      <c r="S66" s="241"/>
      <c r="T66" s="242"/>
      <c r="U66" s="243"/>
      <c r="V66" s="97"/>
      <c r="W66" s="175" t="str">
        <f t="shared" si="1"/>
        <v/>
      </c>
      <c r="X66" s="93" t="str">
        <f t="shared" si="23"/>
        <v/>
      </c>
      <c r="Y66" s="174" t="str">
        <f>IF(A66="","",IF(A66&lt;&gt;55,"エラー",55&amp;"人目"))</f>
        <v/>
      </c>
      <c r="Z66" s="95" t="str">
        <f>IFERROR(IF(OR(C66="",D66="",E66=""),"",VLOOKUP(C66&amp;D66&amp;E66,コード!$K$3:$L$210,2,FALSE)),"エラー")</f>
        <v/>
      </c>
      <c r="AA66" s="92" t="str">
        <f>IFERROR(IF(F66="","",VLOOKUP(F66,コード!$N$3:$O$4,2,FALSE)),"エラー")</f>
        <v/>
      </c>
      <c r="AB66" s="91" t="str">
        <f>IFERROR(IF(OR(G66="",H66=""),"",VLOOKUP(G66&amp;H66,コード!$T$3:$U$13,2,FALSE)),"エラー")</f>
        <v/>
      </c>
      <c r="AC66" s="91" t="str">
        <f>IFERROR(IF(I66="","",VLOOKUP(I66,コード!$W$3:$X$10,2,FALSE)),"エラー")</f>
        <v/>
      </c>
      <c r="AD66" s="91" t="str">
        <f>IFERROR(IF(J66="","",VLOOKUP(J66,コード!$Z$3:$AA$4,2,FALSE)),"エラー")</f>
        <v/>
      </c>
      <c r="AE66" s="176" t="str">
        <f t="shared" si="3"/>
        <v/>
      </c>
      <c r="AF66" s="177" t="str">
        <f>IFERROR(IF(N66="","",VLOOKUP(N66,コード!$AG$3:$AH$5,2,FALSE)),"エラー")</f>
        <v/>
      </c>
      <c r="AG66" s="94" t="str">
        <f>IFERROR(IF(O66="","",VLOOKUP(O66,コード!$AM$3:$AN$5,2,FALSE)),"エラー")</f>
        <v/>
      </c>
      <c r="AH66" s="94" t="str">
        <f>IFERROR(IF(P66="","",VLOOKUP(P66,コード!$AM$3:$AN$5,2,FALSE)),"エラー")</f>
        <v/>
      </c>
      <c r="AI66" s="96" t="str">
        <f>IFERROR(IF(OR(Q66="",R66=""),"",VLOOKUP(Q66&amp;R66,コード!$AS$3:$AT$12,2,FALSE)),"エラー")</f>
        <v/>
      </c>
      <c r="AJ66" s="90"/>
      <c r="AK66" s="166" t="str">
        <f t="shared" si="16"/>
        <v/>
      </c>
      <c r="AL66" s="139" t="str">
        <f t="shared" si="17"/>
        <v/>
      </c>
      <c r="AM66" s="139" t="str">
        <f t="shared" si="18"/>
        <v/>
      </c>
      <c r="AN66" s="139" t="str">
        <f t="shared" si="19"/>
        <v/>
      </c>
      <c r="AO66" s="139" t="str">
        <f t="shared" si="20"/>
        <v/>
      </c>
      <c r="AP66" s="139" t="str">
        <f t="shared" si="21"/>
        <v/>
      </c>
      <c r="AQ66" s="141" t="str">
        <f t="shared" si="22"/>
        <v/>
      </c>
    </row>
    <row r="67" spans="1:43" ht="24" customHeight="1">
      <c r="A67" s="239"/>
      <c r="B67" s="240"/>
      <c r="C67" s="220"/>
      <c r="D67" s="221"/>
      <c r="E67" s="222"/>
      <c r="F67" s="220"/>
      <c r="G67" s="220"/>
      <c r="H67" s="223"/>
      <c r="I67" s="220"/>
      <c r="J67" s="224"/>
      <c r="K67" s="220"/>
      <c r="L67" s="221"/>
      <c r="M67" s="225"/>
      <c r="N67" s="224"/>
      <c r="O67" s="224"/>
      <c r="P67" s="222"/>
      <c r="Q67" s="226"/>
      <c r="R67" s="227"/>
      <c r="S67" s="241"/>
      <c r="T67" s="242"/>
      <c r="U67" s="243"/>
      <c r="V67" s="97"/>
      <c r="W67" s="175" t="str">
        <f t="shared" si="1"/>
        <v/>
      </c>
      <c r="X67" s="93" t="str">
        <f t="shared" ref="X67:X91" si="24">IF(OR($C$8="",A67=""),"",$C$8)</f>
        <v/>
      </c>
      <c r="Y67" s="174" t="str">
        <f>IF(A67="","",IF(A67&lt;&gt;56,"エラー",56&amp;"人目"))</f>
        <v/>
      </c>
      <c r="Z67" s="95" t="str">
        <f>IFERROR(IF(OR(C67="",D67="",E67=""),"",VLOOKUP(C67&amp;D67&amp;E67,コード!$K$3:$L$210,2,FALSE)),"エラー")</f>
        <v/>
      </c>
      <c r="AA67" s="92" t="str">
        <f>IFERROR(IF(F67="","",VLOOKUP(F67,コード!$N$3:$O$4,2,FALSE)),"エラー")</f>
        <v/>
      </c>
      <c r="AB67" s="91" t="str">
        <f>IFERROR(IF(OR(G67="",H67=""),"",VLOOKUP(G67&amp;H67,コード!$T$3:$U$13,2,FALSE)),"エラー")</f>
        <v/>
      </c>
      <c r="AC67" s="91" t="str">
        <f>IFERROR(IF(I67="","",VLOOKUP(I67,コード!$W$3:$X$10,2,FALSE)),"エラー")</f>
        <v/>
      </c>
      <c r="AD67" s="91" t="str">
        <f>IFERROR(IF(J67="","",VLOOKUP(J67,コード!$Z$3:$AA$4,2,FALSE)),"エラー")</f>
        <v/>
      </c>
      <c r="AE67" s="176" t="str">
        <f t="shared" si="3"/>
        <v/>
      </c>
      <c r="AF67" s="177" t="str">
        <f>IFERROR(IF(N67="","",VLOOKUP(N67,コード!$AG$3:$AH$5,2,FALSE)),"エラー")</f>
        <v/>
      </c>
      <c r="AG67" s="94" t="str">
        <f>IFERROR(IF(O67="","",VLOOKUP(O67,コード!$AM$3:$AN$5,2,FALSE)),"エラー")</f>
        <v/>
      </c>
      <c r="AH67" s="94" t="str">
        <f>IFERROR(IF(P67="","",VLOOKUP(P67,コード!$AM$3:$AN$5,2,FALSE)),"エラー")</f>
        <v/>
      </c>
      <c r="AI67" s="96" t="str">
        <f>IFERROR(IF(OR(Q67="",R67=""),"",VLOOKUP(Q67&amp;R67,コード!$AS$3:$AT$12,2,FALSE)),"エラー")</f>
        <v/>
      </c>
      <c r="AJ67" s="90"/>
      <c r="AK67" s="166" t="str">
        <f t="shared" si="16"/>
        <v/>
      </c>
      <c r="AL67" s="139" t="str">
        <f t="shared" si="17"/>
        <v/>
      </c>
      <c r="AM67" s="139" t="str">
        <f t="shared" si="18"/>
        <v/>
      </c>
      <c r="AN67" s="139" t="str">
        <f t="shared" si="19"/>
        <v/>
      </c>
      <c r="AO67" s="139" t="str">
        <f t="shared" si="20"/>
        <v/>
      </c>
      <c r="AP67" s="139" t="str">
        <f t="shared" si="21"/>
        <v/>
      </c>
      <c r="AQ67" s="141" t="str">
        <f t="shared" si="22"/>
        <v/>
      </c>
    </row>
    <row r="68" spans="1:43" ht="24" customHeight="1">
      <c r="A68" s="239"/>
      <c r="B68" s="240"/>
      <c r="C68" s="220"/>
      <c r="D68" s="221"/>
      <c r="E68" s="222"/>
      <c r="F68" s="220"/>
      <c r="G68" s="220"/>
      <c r="H68" s="223"/>
      <c r="I68" s="220"/>
      <c r="J68" s="224"/>
      <c r="K68" s="220"/>
      <c r="L68" s="221"/>
      <c r="M68" s="225"/>
      <c r="N68" s="224"/>
      <c r="O68" s="224"/>
      <c r="P68" s="222"/>
      <c r="Q68" s="226"/>
      <c r="R68" s="227"/>
      <c r="S68" s="241"/>
      <c r="T68" s="242"/>
      <c r="U68" s="243"/>
      <c r="V68" s="97"/>
      <c r="W68" s="175" t="str">
        <f t="shared" si="1"/>
        <v/>
      </c>
      <c r="X68" s="93" t="str">
        <f t="shared" si="24"/>
        <v/>
      </c>
      <c r="Y68" s="174" t="str">
        <f>IF(A68="","",IF(A68&lt;&gt;57,"エラー",57&amp;"人目"))</f>
        <v/>
      </c>
      <c r="Z68" s="95" t="str">
        <f>IFERROR(IF(OR(C68="",D68="",E68=""),"",VLOOKUP(C68&amp;D68&amp;E68,コード!$K$3:$L$210,2,FALSE)),"エラー")</f>
        <v/>
      </c>
      <c r="AA68" s="92" t="str">
        <f>IFERROR(IF(F68="","",VLOOKUP(F68,コード!$N$3:$O$4,2,FALSE)),"エラー")</f>
        <v/>
      </c>
      <c r="AB68" s="91" t="str">
        <f>IFERROR(IF(OR(G68="",H68=""),"",VLOOKUP(G68&amp;H68,コード!$T$3:$U$13,2,FALSE)),"エラー")</f>
        <v/>
      </c>
      <c r="AC68" s="91" t="str">
        <f>IFERROR(IF(I68="","",VLOOKUP(I68,コード!$W$3:$X$10,2,FALSE)),"エラー")</f>
        <v/>
      </c>
      <c r="AD68" s="91" t="str">
        <f>IFERROR(IF(J68="","",VLOOKUP(J68,コード!$Z$3:$AA$4,2,FALSE)),"エラー")</f>
        <v/>
      </c>
      <c r="AE68" s="176" t="str">
        <f t="shared" si="3"/>
        <v/>
      </c>
      <c r="AF68" s="177" t="str">
        <f>IFERROR(IF(N68="","",VLOOKUP(N68,コード!$AG$3:$AH$5,2,FALSE)),"エラー")</f>
        <v/>
      </c>
      <c r="AG68" s="94" t="str">
        <f>IFERROR(IF(O68="","",VLOOKUP(O68,コード!$AM$3:$AN$5,2,FALSE)),"エラー")</f>
        <v/>
      </c>
      <c r="AH68" s="94" t="str">
        <f>IFERROR(IF(P68="","",VLOOKUP(P68,コード!$AM$3:$AN$5,2,FALSE)),"エラー")</f>
        <v/>
      </c>
      <c r="AI68" s="96" t="str">
        <f>IFERROR(IF(OR(Q68="",R68=""),"",VLOOKUP(Q68&amp;R68,コード!$AS$3:$AT$12,2,FALSE)),"エラー")</f>
        <v/>
      </c>
      <c r="AJ68" s="90"/>
      <c r="AK68" s="166" t="str">
        <f t="shared" si="16"/>
        <v/>
      </c>
      <c r="AL68" s="139" t="str">
        <f t="shared" si="17"/>
        <v/>
      </c>
      <c r="AM68" s="139" t="str">
        <f t="shared" si="18"/>
        <v/>
      </c>
      <c r="AN68" s="139" t="str">
        <f t="shared" si="19"/>
        <v/>
      </c>
      <c r="AO68" s="139" t="str">
        <f t="shared" si="20"/>
        <v/>
      </c>
      <c r="AP68" s="139" t="str">
        <f t="shared" si="21"/>
        <v/>
      </c>
      <c r="AQ68" s="141" t="str">
        <f t="shared" si="22"/>
        <v/>
      </c>
    </row>
    <row r="69" spans="1:43" ht="24" customHeight="1">
      <c r="A69" s="239"/>
      <c r="B69" s="240"/>
      <c r="C69" s="220"/>
      <c r="D69" s="221"/>
      <c r="E69" s="222"/>
      <c r="F69" s="220"/>
      <c r="G69" s="220"/>
      <c r="H69" s="223"/>
      <c r="I69" s="220"/>
      <c r="J69" s="224"/>
      <c r="K69" s="220"/>
      <c r="L69" s="221"/>
      <c r="M69" s="225"/>
      <c r="N69" s="224"/>
      <c r="O69" s="224"/>
      <c r="P69" s="222"/>
      <c r="Q69" s="226"/>
      <c r="R69" s="227"/>
      <c r="S69" s="241"/>
      <c r="T69" s="242"/>
      <c r="U69" s="243"/>
      <c r="V69" s="97"/>
      <c r="W69" s="175" t="str">
        <f t="shared" si="1"/>
        <v/>
      </c>
      <c r="X69" s="93" t="str">
        <f t="shared" si="24"/>
        <v/>
      </c>
      <c r="Y69" s="174" t="str">
        <f>IF(A69="","",IF(A69&lt;&gt;58,"エラー",58&amp;"人目"))</f>
        <v/>
      </c>
      <c r="Z69" s="95" t="str">
        <f>IFERROR(IF(OR(C69="",D69="",E69=""),"",VLOOKUP(C69&amp;D69&amp;E69,コード!$K$3:$L$210,2,FALSE)),"エラー")</f>
        <v/>
      </c>
      <c r="AA69" s="92" t="str">
        <f>IFERROR(IF(F69="","",VLOOKUP(F69,コード!$N$3:$O$4,2,FALSE)),"エラー")</f>
        <v/>
      </c>
      <c r="AB69" s="91" t="str">
        <f>IFERROR(IF(OR(G69="",H69=""),"",VLOOKUP(G69&amp;H69,コード!$T$3:$U$13,2,FALSE)),"エラー")</f>
        <v/>
      </c>
      <c r="AC69" s="91" t="str">
        <f>IFERROR(IF(I69="","",VLOOKUP(I69,コード!$W$3:$X$10,2,FALSE)),"エラー")</f>
        <v/>
      </c>
      <c r="AD69" s="91" t="str">
        <f>IFERROR(IF(J69="","",VLOOKUP(J69,コード!$Z$3:$AA$4,2,FALSE)),"エラー")</f>
        <v/>
      </c>
      <c r="AE69" s="176" t="str">
        <f t="shared" si="3"/>
        <v/>
      </c>
      <c r="AF69" s="177" t="str">
        <f>IFERROR(IF(N69="","",VLOOKUP(N69,コード!$AG$3:$AH$5,2,FALSE)),"エラー")</f>
        <v/>
      </c>
      <c r="AG69" s="94" t="str">
        <f>IFERROR(IF(O69="","",VLOOKUP(O69,コード!$AM$3:$AN$5,2,FALSE)),"エラー")</f>
        <v/>
      </c>
      <c r="AH69" s="94" t="str">
        <f>IFERROR(IF(P69="","",VLOOKUP(P69,コード!$AM$3:$AN$5,2,FALSE)),"エラー")</f>
        <v/>
      </c>
      <c r="AI69" s="96" t="str">
        <f>IFERROR(IF(OR(Q69="",R69=""),"",VLOOKUP(Q69&amp;R69,コード!$AS$3:$AT$12,2,FALSE)),"エラー")</f>
        <v/>
      </c>
      <c r="AJ69" s="90"/>
      <c r="AK69" s="166" t="str">
        <f t="shared" si="16"/>
        <v/>
      </c>
      <c r="AL69" s="139" t="str">
        <f t="shared" si="17"/>
        <v/>
      </c>
      <c r="AM69" s="139" t="str">
        <f t="shared" si="18"/>
        <v/>
      </c>
      <c r="AN69" s="139" t="str">
        <f t="shared" si="19"/>
        <v/>
      </c>
      <c r="AO69" s="139" t="str">
        <f t="shared" si="20"/>
        <v/>
      </c>
      <c r="AP69" s="139" t="str">
        <f t="shared" si="21"/>
        <v/>
      </c>
      <c r="AQ69" s="141" t="str">
        <f t="shared" si="22"/>
        <v/>
      </c>
    </row>
    <row r="70" spans="1:43" ht="24" customHeight="1">
      <c r="A70" s="239"/>
      <c r="B70" s="240"/>
      <c r="C70" s="220"/>
      <c r="D70" s="221"/>
      <c r="E70" s="222"/>
      <c r="F70" s="220"/>
      <c r="G70" s="220"/>
      <c r="H70" s="223"/>
      <c r="I70" s="220"/>
      <c r="J70" s="224"/>
      <c r="K70" s="220"/>
      <c r="L70" s="221"/>
      <c r="M70" s="225"/>
      <c r="N70" s="224"/>
      <c r="O70" s="224"/>
      <c r="P70" s="222"/>
      <c r="Q70" s="226"/>
      <c r="R70" s="227"/>
      <c r="S70" s="241"/>
      <c r="T70" s="242"/>
      <c r="U70" s="243"/>
      <c r="V70" s="97"/>
      <c r="W70" s="175" t="str">
        <f t="shared" si="1"/>
        <v/>
      </c>
      <c r="X70" s="93" t="str">
        <f t="shared" si="24"/>
        <v/>
      </c>
      <c r="Y70" s="174" t="str">
        <f>IF(A70="","",IF(A70&lt;&gt;59,"エラー",59&amp;"人目"))</f>
        <v/>
      </c>
      <c r="Z70" s="95" t="str">
        <f>IFERROR(IF(OR(C70="",D70="",E70=""),"",VLOOKUP(C70&amp;D70&amp;E70,コード!$K$3:$L$210,2,FALSE)),"エラー")</f>
        <v/>
      </c>
      <c r="AA70" s="92" t="str">
        <f>IFERROR(IF(F70="","",VLOOKUP(F70,コード!$N$3:$O$4,2,FALSE)),"エラー")</f>
        <v/>
      </c>
      <c r="AB70" s="91" t="str">
        <f>IFERROR(IF(OR(G70="",H70=""),"",VLOOKUP(G70&amp;H70,コード!$T$3:$U$13,2,FALSE)),"エラー")</f>
        <v/>
      </c>
      <c r="AC70" s="91" t="str">
        <f>IFERROR(IF(I70="","",VLOOKUP(I70,コード!$W$3:$X$10,2,FALSE)),"エラー")</f>
        <v/>
      </c>
      <c r="AD70" s="91" t="str">
        <f>IFERROR(IF(J70="","",VLOOKUP(J70,コード!$Z$3:$AA$4,2,FALSE)),"エラー")</f>
        <v/>
      </c>
      <c r="AE70" s="176" t="str">
        <f t="shared" si="3"/>
        <v/>
      </c>
      <c r="AF70" s="177" t="str">
        <f>IFERROR(IF(N70="","",VLOOKUP(N70,コード!$AG$3:$AH$5,2,FALSE)),"エラー")</f>
        <v/>
      </c>
      <c r="AG70" s="94" t="str">
        <f>IFERROR(IF(O70="","",VLOOKUP(O70,コード!$AM$3:$AN$5,2,FALSE)),"エラー")</f>
        <v/>
      </c>
      <c r="AH70" s="94" t="str">
        <f>IFERROR(IF(P70="","",VLOOKUP(P70,コード!$AM$3:$AN$5,2,FALSE)),"エラー")</f>
        <v/>
      </c>
      <c r="AI70" s="96" t="str">
        <f>IFERROR(IF(OR(Q70="",R70=""),"",VLOOKUP(Q70&amp;R70,コード!$AS$3:$AT$12,2,FALSE)),"エラー")</f>
        <v/>
      </c>
      <c r="AJ70" s="90"/>
      <c r="AK70" s="166" t="str">
        <f t="shared" si="16"/>
        <v/>
      </c>
      <c r="AL70" s="139" t="str">
        <f t="shared" si="17"/>
        <v/>
      </c>
      <c r="AM70" s="139" t="str">
        <f t="shared" si="18"/>
        <v/>
      </c>
      <c r="AN70" s="139" t="str">
        <f t="shared" si="19"/>
        <v/>
      </c>
      <c r="AO70" s="139" t="str">
        <f t="shared" si="20"/>
        <v/>
      </c>
      <c r="AP70" s="139" t="str">
        <f t="shared" si="21"/>
        <v/>
      </c>
      <c r="AQ70" s="141" t="str">
        <f t="shared" si="22"/>
        <v/>
      </c>
    </row>
    <row r="71" spans="1:43" ht="24" customHeight="1">
      <c r="A71" s="239"/>
      <c r="B71" s="240"/>
      <c r="C71" s="220"/>
      <c r="D71" s="221"/>
      <c r="E71" s="222"/>
      <c r="F71" s="220"/>
      <c r="G71" s="220"/>
      <c r="H71" s="223"/>
      <c r="I71" s="220"/>
      <c r="J71" s="224"/>
      <c r="K71" s="220"/>
      <c r="L71" s="221"/>
      <c r="M71" s="225"/>
      <c r="N71" s="224"/>
      <c r="O71" s="224"/>
      <c r="P71" s="222"/>
      <c r="Q71" s="226"/>
      <c r="R71" s="227"/>
      <c r="S71" s="241"/>
      <c r="T71" s="242"/>
      <c r="U71" s="243"/>
      <c r="V71" s="97"/>
      <c r="W71" s="175" t="str">
        <f t="shared" si="1"/>
        <v/>
      </c>
      <c r="X71" s="93" t="str">
        <f t="shared" si="24"/>
        <v/>
      </c>
      <c r="Y71" s="174" t="str">
        <f>IF(A71="","",IF(A71&lt;&gt;60,"エラー",60&amp;"人目"))</f>
        <v/>
      </c>
      <c r="Z71" s="95" t="str">
        <f>IFERROR(IF(OR(C71="",D71="",E71=""),"",VLOOKUP(C71&amp;D71&amp;E71,コード!$K$3:$L$210,2,FALSE)),"エラー")</f>
        <v/>
      </c>
      <c r="AA71" s="92" t="str">
        <f>IFERROR(IF(F71="","",VLOOKUP(F71,コード!$N$3:$O$4,2,FALSE)),"エラー")</f>
        <v/>
      </c>
      <c r="AB71" s="91" t="str">
        <f>IFERROR(IF(OR(G71="",H71=""),"",VLOOKUP(G71&amp;H71,コード!$T$3:$U$13,2,FALSE)),"エラー")</f>
        <v/>
      </c>
      <c r="AC71" s="91" t="str">
        <f>IFERROR(IF(I71="","",VLOOKUP(I71,コード!$W$3:$X$10,2,FALSE)),"エラー")</f>
        <v/>
      </c>
      <c r="AD71" s="91" t="str">
        <f>IFERROR(IF(J71="","",VLOOKUP(J71,コード!$Z$3:$AA$4,2,FALSE)),"エラー")</f>
        <v/>
      </c>
      <c r="AE71" s="176" t="str">
        <f t="shared" si="3"/>
        <v/>
      </c>
      <c r="AF71" s="177" t="str">
        <f>IFERROR(IF(N71="","",VLOOKUP(N71,コード!$AG$3:$AH$5,2,FALSE)),"エラー")</f>
        <v/>
      </c>
      <c r="AG71" s="94" t="str">
        <f>IFERROR(IF(O71="","",VLOOKUP(O71,コード!$AM$3:$AN$5,2,FALSE)),"エラー")</f>
        <v/>
      </c>
      <c r="AH71" s="94" t="str">
        <f>IFERROR(IF(P71="","",VLOOKUP(P71,コード!$AM$3:$AN$5,2,FALSE)),"エラー")</f>
        <v/>
      </c>
      <c r="AI71" s="96" t="str">
        <f>IFERROR(IF(OR(Q71="",R71=""),"",VLOOKUP(Q71&amp;R71,コード!$AS$3:$AT$12,2,FALSE)),"エラー")</f>
        <v/>
      </c>
      <c r="AJ71" s="90"/>
      <c r="AK71" s="166" t="str">
        <f t="shared" si="16"/>
        <v/>
      </c>
      <c r="AL71" s="139" t="str">
        <f t="shared" si="17"/>
        <v/>
      </c>
      <c r="AM71" s="139" t="str">
        <f t="shared" si="18"/>
        <v/>
      </c>
      <c r="AN71" s="139" t="str">
        <f t="shared" si="19"/>
        <v/>
      </c>
      <c r="AO71" s="139" t="str">
        <f t="shared" si="20"/>
        <v/>
      </c>
      <c r="AP71" s="139" t="str">
        <f t="shared" si="21"/>
        <v/>
      </c>
      <c r="AQ71" s="141" t="str">
        <f t="shared" si="22"/>
        <v/>
      </c>
    </row>
    <row r="72" spans="1:43" ht="24" customHeight="1">
      <c r="A72" s="239"/>
      <c r="B72" s="240"/>
      <c r="C72" s="220"/>
      <c r="D72" s="221"/>
      <c r="E72" s="222"/>
      <c r="F72" s="220"/>
      <c r="G72" s="220"/>
      <c r="H72" s="223"/>
      <c r="I72" s="220"/>
      <c r="J72" s="224"/>
      <c r="K72" s="220"/>
      <c r="L72" s="221"/>
      <c r="M72" s="225"/>
      <c r="N72" s="224"/>
      <c r="O72" s="224"/>
      <c r="P72" s="222"/>
      <c r="Q72" s="226"/>
      <c r="R72" s="227"/>
      <c r="S72" s="241"/>
      <c r="T72" s="242"/>
      <c r="U72" s="243"/>
      <c r="V72" s="97"/>
      <c r="W72" s="175" t="str">
        <f t="shared" si="1"/>
        <v/>
      </c>
      <c r="X72" s="93" t="str">
        <f t="shared" si="24"/>
        <v/>
      </c>
      <c r="Y72" s="174" t="str">
        <f>IF(A72="","",IF(A72&lt;&gt;61,"エラー",61&amp;"人目"))</f>
        <v/>
      </c>
      <c r="Z72" s="95" t="str">
        <f>IFERROR(IF(OR(C72="",D72="",E72=""),"",VLOOKUP(C72&amp;D72&amp;E72,コード!$K$3:$L$210,2,FALSE)),"エラー")</f>
        <v/>
      </c>
      <c r="AA72" s="92" t="str">
        <f>IFERROR(IF(F72="","",VLOOKUP(F72,コード!$N$3:$O$4,2,FALSE)),"エラー")</f>
        <v/>
      </c>
      <c r="AB72" s="91" t="str">
        <f>IFERROR(IF(OR(G72="",H72=""),"",VLOOKUP(G72&amp;H72,コード!$T$3:$U$13,2,FALSE)),"エラー")</f>
        <v/>
      </c>
      <c r="AC72" s="91" t="str">
        <f>IFERROR(IF(I72="","",VLOOKUP(I72,コード!$W$3:$X$10,2,FALSE)),"エラー")</f>
        <v/>
      </c>
      <c r="AD72" s="91" t="str">
        <f>IFERROR(IF(J72="","",VLOOKUP(J72,コード!$Z$3:$AA$4,2,FALSE)),"エラー")</f>
        <v/>
      </c>
      <c r="AE72" s="176" t="str">
        <f t="shared" si="3"/>
        <v/>
      </c>
      <c r="AF72" s="177" t="str">
        <f>IFERROR(IF(N72="","",VLOOKUP(N72,コード!$AG$3:$AH$5,2,FALSE)),"エラー")</f>
        <v/>
      </c>
      <c r="AG72" s="94" t="str">
        <f>IFERROR(IF(O72="","",VLOOKUP(O72,コード!$AM$3:$AN$5,2,FALSE)),"エラー")</f>
        <v/>
      </c>
      <c r="AH72" s="94" t="str">
        <f>IFERROR(IF(P72="","",VLOOKUP(P72,コード!$AM$3:$AN$5,2,FALSE)),"エラー")</f>
        <v/>
      </c>
      <c r="AI72" s="96" t="str">
        <f>IFERROR(IF(OR(Q72="",R72=""),"",VLOOKUP(Q72&amp;R72,コード!$AS$3:$AT$12,2,FALSE)),"エラー")</f>
        <v/>
      </c>
      <c r="AJ72" s="90"/>
      <c r="AK72" s="166" t="str">
        <f t="shared" si="16"/>
        <v/>
      </c>
      <c r="AL72" s="139" t="str">
        <f t="shared" si="17"/>
        <v/>
      </c>
      <c r="AM72" s="139" t="str">
        <f t="shared" si="18"/>
        <v/>
      </c>
      <c r="AN72" s="139" t="str">
        <f t="shared" si="19"/>
        <v/>
      </c>
      <c r="AO72" s="139" t="str">
        <f t="shared" si="20"/>
        <v/>
      </c>
      <c r="AP72" s="139" t="str">
        <f t="shared" si="21"/>
        <v/>
      </c>
      <c r="AQ72" s="141" t="str">
        <f t="shared" si="22"/>
        <v/>
      </c>
    </row>
    <row r="73" spans="1:43" ht="24" customHeight="1">
      <c r="A73" s="239"/>
      <c r="B73" s="240"/>
      <c r="C73" s="220"/>
      <c r="D73" s="221"/>
      <c r="E73" s="222"/>
      <c r="F73" s="220"/>
      <c r="G73" s="220"/>
      <c r="H73" s="223"/>
      <c r="I73" s="220"/>
      <c r="J73" s="224"/>
      <c r="K73" s="220"/>
      <c r="L73" s="221"/>
      <c r="M73" s="225"/>
      <c r="N73" s="224"/>
      <c r="O73" s="224"/>
      <c r="P73" s="222"/>
      <c r="Q73" s="226"/>
      <c r="R73" s="227"/>
      <c r="S73" s="241"/>
      <c r="T73" s="242"/>
      <c r="U73" s="243"/>
      <c r="V73" s="97"/>
      <c r="W73" s="175" t="str">
        <f t="shared" si="1"/>
        <v/>
      </c>
      <c r="X73" s="93" t="str">
        <f t="shared" si="24"/>
        <v/>
      </c>
      <c r="Y73" s="174" t="str">
        <f>IF(A73="","",IF(A73&lt;&gt;62,"エラー",62&amp;"人目"))</f>
        <v/>
      </c>
      <c r="Z73" s="95" t="str">
        <f>IFERROR(IF(OR(C73="",D73="",E73=""),"",VLOOKUP(C73&amp;D73&amp;E73,コード!$K$3:$L$210,2,FALSE)),"エラー")</f>
        <v/>
      </c>
      <c r="AA73" s="92" t="str">
        <f>IFERROR(IF(F73="","",VLOOKUP(F73,コード!$N$3:$O$4,2,FALSE)),"エラー")</f>
        <v/>
      </c>
      <c r="AB73" s="91" t="str">
        <f>IFERROR(IF(OR(G73="",H73=""),"",VLOOKUP(G73&amp;H73,コード!$T$3:$U$13,2,FALSE)),"エラー")</f>
        <v/>
      </c>
      <c r="AC73" s="91" t="str">
        <f>IFERROR(IF(I73="","",VLOOKUP(I73,コード!$W$3:$X$10,2,FALSE)),"エラー")</f>
        <v/>
      </c>
      <c r="AD73" s="91" t="str">
        <f>IFERROR(IF(J73="","",VLOOKUP(J73,コード!$Z$3:$AA$4,2,FALSE)),"エラー")</f>
        <v/>
      </c>
      <c r="AE73" s="176" t="str">
        <f t="shared" si="3"/>
        <v/>
      </c>
      <c r="AF73" s="177" t="str">
        <f>IFERROR(IF(N73="","",VLOOKUP(N73,コード!$AG$3:$AH$5,2,FALSE)),"エラー")</f>
        <v/>
      </c>
      <c r="AG73" s="94" t="str">
        <f>IFERROR(IF(O73="","",VLOOKUP(O73,コード!$AM$3:$AN$5,2,FALSE)),"エラー")</f>
        <v/>
      </c>
      <c r="AH73" s="94" t="str">
        <f>IFERROR(IF(P73="","",VLOOKUP(P73,コード!$AM$3:$AN$5,2,FALSE)),"エラー")</f>
        <v/>
      </c>
      <c r="AI73" s="96" t="str">
        <f>IFERROR(IF(OR(Q73="",R73=""),"",VLOOKUP(Q73&amp;R73,コード!$AS$3:$AT$12,2,FALSE)),"エラー")</f>
        <v/>
      </c>
      <c r="AJ73" s="90"/>
      <c r="AK73" s="166" t="str">
        <f t="shared" si="16"/>
        <v/>
      </c>
      <c r="AL73" s="139" t="str">
        <f t="shared" si="17"/>
        <v/>
      </c>
      <c r="AM73" s="139" t="str">
        <f t="shared" si="18"/>
        <v/>
      </c>
      <c r="AN73" s="139" t="str">
        <f t="shared" si="19"/>
        <v/>
      </c>
      <c r="AO73" s="139" t="str">
        <f t="shared" si="20"/>
        <v/>
      </c>
      <c r="AP73" s="139" t="str">
        <f t="shared" si="21"/>
        <v/>
      </c>
      <c r="AQ73" s="141" t="str">
        <f t="shared" si="22"/>
        <v/>
      </c>
    </row>
    <row r="74" spans="1:43" ht="24" customHeight="1">
      <c r="A74" s="239"/>
      <c r="B74" s="240"/>
      <c r="C74" s="220"/>
      <c r="D74" s="221"/>
      <c r="E74" s="222"/>
      <c r="F74" s="220"/>
      <c r="G74" s="220"/>
      <c r="H74" s="223"/>
      <c r="I74" s="220"/>
      <c r="J74" s="224"/>
      <c r="K74" s="220"/>
      <c r="L74" s="221"/>
      <c r="M74" s="225"/>
      <c r="N74" s="224"/>
      <c r="O74" s="224"/>
      <c r="P74" s="222"/>
      <c r="Q74" s="226"/>
      <c r="R74" s="227"/>
      <c r="S74" s="241"/>
      <c r="T74" s="242"/>
      <c r="U74" s="243"/>
      <c r="V74" s="97"/>
      <c r="W74" s="175" t="str">
        <f t="shared" si="1"/>
        <v/>
      </c>
      <c r="X74" s="93" t="str">
        <f t="shared" si="24"/>
        <v/>
      </c>
      <c r="Y74" s="174" t="str">
        <f>IF(A74="","",IF(A74&lt;&gt;63,"エラー",63&amp;"人目"))</f>
        <v/>
      </c>
      <c r="Z74" s="95" t="str">
        <f>IFERROR(IF(OR(C74="",D74="",E74=""),"",VLOOKUP(C74&amp;D74&amp;E74,コード!$K$3:$L$210,2,FALSE)),"エラー")</f>
        <v/>
      </c>
      <c r="AA74" s="92" t="str">
        <f>IFERROR(IF(F74="","",VLOOKUP(F74,コード!$N$3:$O$4,2,FALSE)),"エラー")</f>
        <v/>
      </c>
      <c r="AB74" s="91" t="str">
        <f>IFERROR(IF(OR(G74="",H74=""),"",VLOOKUP(G74&amp;H74,コード!$T$3:$U$13,2,FALSE)),"エラー")</f>
        <v/>
      </c>
      <c r="AC74" s="91" t="str">
        <f>IFERROR(IF(I74="","",VLOOKUP(I74,コード!$W$3:$X$10,2,FALSE)),"エラー")</f>
        <v/>
      </c>
      <c r="AD74" s="91" t="str">
        <f>IFERROR(IF(J74="","",VLOOKUP(J74,コード!$Z$3:$AA$4,2,FALSE)),"エラー")</f>
        <v/>
      </c>
      <c r="AE74" s="176" t="str">
        <f t="shared" si="3"/>
        <v/>
      </c>
      <c r="AF74" s="177" t="str">
        <f>IFERROR(IF(N74="","",VLOOKUP(N74,コード!$AG$3:$AH$5,2,FALSE)),"エラー")</f>
        <v/>
      </c>
      <c r="AG74" s="94" t="str">
        <f>IFERROR(IF(O74="","",VLOOKUP(O74,コード!$AM$3:$AN$5,2,FALSE)),"エラー")</f>
        <v/>
      </c>
      <c r="AH74" s="94" t="str">
        <f>IFERROR(IF(P74="","",VLOOKUP(P74,コード!$AM$3:$AN$5,2,FALSE)),"エラー")</f>
        <v/>
      </c>
      <c r="AI74" s="96" t="str">
        <f>IFERROR(IF(OR(Q74="",R74=""),"",VLOOKUP(Q74&amp;R74,コード!$AS$3:$AT$12,2,FALSE)),"エラー")</f>
        <v/>
      </c>
      <c r="AJ74" s="90"/>
      <c r="AK74" s="166" t="str">
        <f t="shared" si="16"/>
        <v/>
      </c>
      <c r="AL74" s="139" t="str">
        <f t="shared" si="17"/>
        <v/>
      </c>
      <c r="AM74" s="139" t="str">
        <f t="shared" si="18"/>
        <v/>
      </c>
      <c r="AN74" s="139" t="str">
        <f t="shared" si="19"/>
        <v/>
      </c>
      <c r="AO74" s="139" t="str">
        <f t="shared" si="20"/>
        <v/>
      </c>
      <c r="AP74" s="139" t="str">
        <f t="shared" si="21"/>
        <v/>
      </c>
      <c r="AQ74" s="141" t="str">
        <f t="shared" si="22"/>
        <v/>
      </c>
    </row>
    <row r="75" spans="1:43" ht="24" customHeight="1">
      <c r="A75" s="239"/>
      <c r="B75" s="240"/>
      <c r="C75" s="220"/>
      <c r="D75" s="221"/>
      <c r="E75" s="222"/>
      <c r="F75" s="224"/>
      <c r="G75" s="220"/>
      <c r="H75" s="223"/>
      <c r="I75" s="220"/>
      <c r="J75" s="224"/>
      <c r="K75" s="220"/>
      <c r="L75" s="221"/>
      <c r="M75" s="225"/>
      <c r="N75" s="224"/>
      <c r="O75" s="224"/>
      <c r="P75" s="222"/>
      <c r="Q75" s="226"/>
      <c r="R75" s="227"/>
      <c r="S75" s="241"/>
      <c r="T75" s="242"/>
      <c r="U75" s="243"/>
      <c r="V75" s="97"/>
      <c r="W75" s="175" t="str">
        <f t="shared" si="1"/>
        <v/>
      </c>
      <c r="X75" s="93" t="str">
        <f t="shared" si="24"/>
        <v/>
      </c>
      <c r="Y75" s="174" t="str">
        <f>IF(A75="","",IF(A75&lt;&gt;64,"エラー",64&amp;"人目"))</f>
        <v/>
      </c>
      <c r="Z75" s="95" t="str">
        <f>IFERROR(IF(OR(C75="",D75="",E75=""),"",VLOOKUP(C75&amp;D75&amp;E75,コード!$K$3:$L$210,2,FALSE)),"エラー")</f>
        <v/>
      </c>
      <c r="AA75" s="92" t="str">
        <f>IFERROR(IF(F75="","",VLOOKUP(F75,コード!$N$3:$O$4,2,FALSE)),"エラー")</f>
        <v/>
      </c>
      <c r="AB75" s="91" t="str">
        <f>IFERROR(IF(OR(G75="",H75=""),"",VLOOKUP(G75&amp;H75,コード!$T$3:$U$13,2,FALSE)),"エラー")</f>
        <v/>
      </c>
      <c r="AC75" s="91" t="str">
        <f>IFERROR(IF(I75="","",VLOOKUP(I75,コード!$W$3:$X$10,2,FALSE)),"エラー")</f>
        <v/>
      </c>
      <c r="AD75" s="91" t="str">
        <f>IFERROR(IF(J75="","",VLOOKUP(J75,コード!$Z$3:$AA$4,2,FALSE)),"エラー")</f>
        <v/>
      </c>
      <c r="AE75" s="176" t="str">
        <f t="shared" si="3"/>
        <v/>
      </c>
      <c r="AF75" s="177" t="str">
        <f>IFERROR(IF(N75="","",VLOOKUP(N75,コード!$AG$3:$AH$5,2,FALSE)),"エラー")</f>
        <v/>
      </c>
      <c r="AG75" s="94" t="str">
        <f>IFERROR(IF(O75="","",VLOOKUP(O75,コード!$AM$3:$AN$5,2,FALSE)),"エラー")</f>
        <v/>
      </c>
      <c r="AH75" s="94" t="str">
        <f>IFERROR(IF(P75="","",VLOOKUP(P75,コード!$AM$3:$AN$5,2,FALSE)),"エラー")</f>
        <v/>
      </c>
      <c r="AI75" s="96" t="str">
        <f>IFERROR(IF(OR(Q75="",R75=""),"",VLOOKUP(Q75&amp;R75,コード!$AS$3:$AT$12,2,FALSE)),"エラー")</f>
        <v/>
      </c>
      <c r="AJ75" s="90"/>
      <c r="AK75" s="166" t="str">
        <f t="shared" si="16"/>
        <v/>
      </c>
      <c r="AL75" s="139" t="str">
        <f t="shared" si="17"/>
        <v/>
      </c>
      <c r="AM75" s="139" t="str">
        <f t="shared" si="18"/>
        <v/>
      </c>
      <c r="AN75" s="139" t="str">
        <f t="shared" si="19"/>
        <v/>
      </c>
      <c r="AO75" s="139" t="str">
        <f t="shared" si="20"/>
        <v/>
      </c>
      <c r="AP75" s="139" t="str">
        <f t="shared" si="21"/>
        <v/>
      </c>
      <c r="AQ75" s="141" t="str">
        <f t="shared" si="22"/>
        <v/>
      </c>
    </row>
    <row r="76" spans="1:43" ht="24" customHeight="1">
      <c r="A76" s="239"/>
      <c r="B76" s="240"/>
      <c r="C76" s="220"/>
      <c r="D76" s="221"/>
      <c r="E76" s="222"/>
      <c r="F76" s="220"/>
      <c r="G76" s="220"/>
      <c r="H76" s="223"/>
      <c r="I76" s="220"/>
      <c r="J76" s="224"/>
      <c r="K76" s="220"/>
      <c r="L76" s="221"/>
      <c r="M76" s="225"/>
      <c r="N76" s="224"/>
      <c r="O76" s="224"/>
      <c r="P76" s="222"/>
      <c r="Q76" s="226"/>
      <c r="R76" s="227"/>
      <c r="S76" s="241"/>
      <c r="T76" s="242"/>
      <c r="U76" s="243"/>
      <c r="V76" s="97"/>
      <c r="W76" s="175" t="str">
        <f t="shared" si="1"/>
        <v/>
      </c>
      <c r="X76" s="93" t="str">
        <f t="shared" si="24"/>
        <v/>
      </c>
      <c r="Y76" s="174" t="str">
        <f>IF(A76="","",IF(A76&lt;&gt;65,"エラー",65&amp;"人目"))</f>
        <v/>
      </c>
      <c r="Z76" s="95" t="str">
        <f>IFERROR(IF(OR(C76="",D76="",E76=""),"",VLOOKUP(C76&amp;D76&amp;E76,コード!$K$3:$L$210,2,FALSE)),"エラー")</f>
        <v/>
      </c>
      <c r="AA76" s="92" t="str">
        <f>IFERROR(IF(F76="","",VLOOKUP(F76,コード!$N$3:$O$4,2,FALSE)),"エラー")</f>
        <v/>
      </c>
      <c r="AB76" s="91" t="str">
        <f>IFERROR(IF(OR(G76="",H76=""),"",VLOOKUP(G76&amp;H76,コード!$T$3:$U$13,2,FALSE)),"エラー")</f>
        <v/>
      </c>
      <c r="AC76" s="91" t="str">
        <f>IFERROR(IF(I76="","",VLOOKUP(I76,コード!$W$3:$X$10,2,FALSE)),"エラー")</f>
        <v/>
      </c>
      <c r="AD76" s="91" t="str">
        <f>IFERROR(IF(J76="","",VLOOKUP(J76,コード!$Z$3:$AA$4,2,FALSE)),"エラー")</f>
        <v/>
      </c>
      <c r="AE76" s="176" t="str">
        <f t="shared" si="3"/>
        <v/>
      </c>
      <c r="AF76" s="177" t="str">
        <f>IFERROR(IF(N76="","",VLOOKUP(N76,コード!$AG$3:$AH$5,2,FALSE)),"エラー")</f>
        <v/>
      </c>
      <c r="AG76" s="94" t="str">
        <f>IFERROR(IF(O76="","",VLOOKUP(O76,コード!$AM$3:$AN$5,2,FALSE)),"エラー")</f>
        <v/>
      </c>
      <c r="AH76" s="94" t="str">
        <f>IFERROR(IF(P76="","",VLOOKUP(P76,コード!$AM$3:$AN$5,2,FALSE)),"エラー")</f>
        <v/>
      </c>
      <c r="AI76" s="96" t="str">
        <f>IFERROR(IF(OR(Q76="",R76=""),"",VLOOKUP(Q76&amp;R76,コード!$AS$3:$AT$12,2,FALSE)),"エラー")</f>
        <v/>
      </c>
      <c r="AJ76" s="90"/>
      <c r="AK76" s="166" t="str">
        <f t="shared" si="16"/>
        <v/>
      </c>
      <c r="AL76" s="139" t="str">
        <f t="shared" si="17"/>
        <v/>
      </c>
      <c r="AM76" s="139" t="str">
        <f t="shared" si="18"/>
        <v/>
      </c>
      <c r="AN76" s="139" t="str">
        <f t="shared" si="19"/>
        <v/>
      </c>
      <c r="AO76" s="139" t="str">
        <f t="shared" si="20"/>
        <v/>
      </c>
      <c r="AP76" s="139" t="str">
        <f t="shared" si="21"/>
        <v/>
      </c>
      <c r="AQ76" s="141" t="str">
        <f t="shared" si="22"/>
        <v/>
      </c>
    </row>
    <row r="77" spans="1:43" ht="24" customHeight="1">
      <c r="A77" s="239"/>
      <c r="B77" s="240"/>
      <c r="C77" s="220"/>
      <c r="D77" s="221"/>
      <c r="E77" s="222"/>
      <c r="F77" s="220"/>
      <c r="G77" s="220"/>
      <c r="H77" s="223"/>
      <c r="I77" s="220"/>
      <c r="J77" s="224"/>
      <c r="K77" s="220"/>
      <c r="L77" s="221"/>
      <c r="M77" s="225"/>
      <c r="N77" s="224"/>
      <c r="O77" s="224"/>
      <c r="P77" s="222"/>
      <c r="Q77" s="226"/>
      <c r="R77" s="227"/>
      <c r="S77" s="241"/>
      <c r="T77" s="242"/>
      <c r="U77" s="243"/>
      <c r="V77" s="97"/>
      <c r="W77" s="175" t="str">
        <f t="shared" ref="W77:W140" si="25">IF(A77="","",IF(OR($P$8="",$Q$8="",$R$8="",$S$8="",$T$8="",$U$8=""),"",$P$8&amp;$Q$8&amp;$R$8&amp;$S$8&amp;$T$8&amp;$U$8))</f>
        <v/>
      </c>
      <c r="X77" s="93" t="str">
        <f t="shared" si="24"/>
        <v/>
      </c>
      <c r="Y77" s="174" t="str">
        <f>IF(A77="","",IF(A77&lt;&gt;66,"エラー",66&amp;"人目"))</f>
        <v/>
      </c>
      <c r="Z77" s="95" t="str">
        <f>IFERROR(IF(OR(C77="",D77="",E77=""),"",VLOOKUP(C77&amp;D77&amp;E77,コード!$K$3:$L$210,2,FALSE)),"エラー")</f>
        <v/>
      </c>
      <c r="AA77" s="92" t="str">
        <f>IFERROR(IF(F77="","",VLOOKUP(F77,コード!$N$3:$O$4,2,FALSE)),"エラー")</f>
        <v/>
      </c>
      <c r="AB77" s="91" t="str">
        <f>IFERROR(IF(OR(G77="",H77=""),"",VLOOKUP(G77&amp;H77,コード!$T$3:$U$13,2,FALSE)),"エラー")</f>
        <v/>
      </c>
      <c r="AC77" s="91" t="str">
        <f>IFERROR(IF(I77="","",VLOOKUP(I77,コード!$W$3:$X$10,2,FALSE)),"エラー")</f>
        <v/>
      </c>
      <c r="AD77" s="91" t="str">
        <f>IFERROR(IF(J77="","",VLOOKUP(J77,コード!$Z$3:$AA$4,2,FALSE)),"エラー")</f>
        <v/>
      </c>
      <c r="AE77" s="176" t="str">
        <f t="shared" ref="AE77:AE140" si="26">IF(OR(K77="",L77="",M77=""),"",IF(K77&amp;L77&amp;M77="000","エラー",K77&amp;L77&amp;M77))</f>
        <v/>
      </c>
      <c r="AF77" s="177" t="str">
        <f>IFERROR(IF(N77="","",VLOOKUP(N77,コード!$AG$3:$AH$5,2,FALSE)),"エラー")</f>
        <v/>
      </c>
      <c r="AG77" s="94" t="str">
        <f>IFERROR(IF(O77="","",VLOOKUP(O77,コード!$AM$3:$AN$5,2,FALSE)),"エラー")</f>
        <v/>
      </c>
      <c r="AH77" s="94" t="str">
        <f>IFERROR(IF(P77="","",VLOOKUP(P77,コード!$AM$3:$AN$5,2,FALSE)),"エラー")</f>
        <v/>
      </c>
      <c r="AI77" s="96" t="str">
        <f>IFERROR(IF(OR(Q77="",R77=""),"",VLOOKUP(Q77&amp;R77,コード!$AS$3:$AT$12,2,FALSE)),"エラー")</f>
        <v/>
      </c>
      <c r="AJ77" s="90"/>
      <c r="AK77" s="166" t="str">
        <f t="shared" si="16"/>
        <v/>
      </c>
      <c r="AL77" s="139" t="str">
        <f t="shared" si="17"/>
        <v/>
      </c>
      <c r="AM77" s="139" t="str">
        <f t="shared" si="18"/>
        <v/>
      </c>
      <c r="AN77" s="139" t="str">
        <f t="shared" si="19"/>
        <v/>
      </c>
      <c r="AO77" s="139" t="str">
        <f t="shared" si="20"/>
        <v/>
      </c>
      <c r="AP77" s="139" t="str">
        <f t="shared" si="21"/>
        <v/>
      </c>
      <c r="AQ77" s="141" t="str">
        <f t="shared" si="22"/>
        <v/>
      </c>
    </row>
    <row r="78" spans="1:43" ht="24" customHeight="1">
      <c r="A78" s="239"/>
      <c r="B78" s="240"/>
      <c r="C78" s="220"/>
      <c r="D78" s="221"/>
      <c r="E78" s="222"/>
      <c r="F78" s="220"/>
      <c r="G78" s="220"/>
      <c r="H78" s="223"/>
      <c r="I78" s="220"/>
      <c r="J78" s="224"/>
      <c r="K78" s="220"/>
      <c r="L78" s="221"/>
      <c r="M78" s="225"/>
      <c r="N78" s="224"/>
      <c r="O78" s="224"/>
      <c r="P78" s="222"/>
      <c r="Q78" s="226"/>
      <c r="R78" s="227"/>
      <c r="S78" s="241"/>
      <c r="T78" s="242"/>
      <c r="U78" s="243"/>
      <c r="V78" s="97"/>
      <c r="W78" s="175" t="str">
        <f t="shared" si="25"/>
        <v/>
      </c>
      <c r="X78" s="93" t="str">
        <f t="shared" si="24"/>
        <v/>
      </c>
      <c r="Y78" s="174" t="str">
        <f>IF(A78="","",IF(A78&lt;&gt;67,"エラー",67&amp;"人目"))</f>
        <v/>
      </c>
      <c r="Z78" s="95" t="str">
        <f>IFERROR(IF(OR(C78="",D78="",E78=""),"",VLOOKUP(C78&amp;D78&amp;E78,コード!$K$3:$L$210,2,FALSE)),"エラー")</f>
        <v/>
      </c>
      <c r="AA78" s="92" t="str">
        <f>IFERROR(IF(F78="","",VLOOKUP(F78,コード!$N$3:$O$4,2,FALSE)),"エラー")</f>
        <v/>
      </c>
      <c r="AB78" s="91" t="str">
        <f>IFERROR(IF(OR(G78="",H78=""),"",VLOOKUP(G78&amp;H78,コード!$T$3:$U$13,2,FALSE)),"エラー")</f>
        <v/>
      </c>
      <c r="AC78" s="91" t="str">
        <f>IFERROR(IF(I78="","",VLOOKUP(I78,コード!$W$3:$X$10,2,FALSE)),"エラー")</f>
        <v/>
      </c>
      <c r="AD78" s="91" t="str">
        <f>IFERROR(IF(J78="","",VLOOKUP(J78,コード!$Z$3:$AA$4,2,FALSE)),"エラー")</f>
        <v/>
      </c>
      <c r="AE78" s="176" t="str">
        <f t="shared" si="26"/>
        <v/>
      </c>
      <c r="AF78" s="177" t="str">
        <f>IFERROR(IF(N78="","",VLOOKUP(N78,コード!$AG$3:$AH$5,2,FALSE)),"エラー")</f>
        <v/>
      </c>
      <c r="AG78" s="94" t="str">
        <f>IFERROR(IF(O78="","",VLOOKUP(O78,コード!$AM$3:$AN$5,2,FALSE)),"エラー")</f>
        <v/>
      </c>
      <c r="AH78" s="94" t="str">
        <f>IFERROR(IF(P78="","",VLOOKUP(P78,コード!$AM$3:$AN$5,2,FALSE)),"エラー")</f>
        <v/>
      </c>
      <c r="AI78" s="96" t="str">
        <f>IFERROR(IF(OR(Q78="",R78=""),"",VLOOKUP(Q78&amp;R78,コード!$AS$3:$AT$12,2,FALSE)),"エラー")</f>
        <v/>
      </c>
      <c r="AJ78" s="90"/>
      <c r="AK78" s="166" t="str">
        <f t="shared" si="16"/>
        <v/>
      </c>
      <c r="AL78" s="139" t="str">
        <f t="shared" si="17"/>
        <v/>
      </c>
      <c r="AM78" s="139" t="str">
        <f t="shared" si="18"/>
        <v/>
      </c>
      <c r="AN78" s="139" t="str">
        <f t="shared" si="19"/>
        <v/>
      </c>
      <c r="AO78" s="139" t="str">
        <f t="shared" si="20"/>
        <v/>
      </c>
      <c r="AP78" s="139" t="str">
        <f t="shared" si="21"/>
        <v/>
      </c>
      <c r="AQ78" s="141" t="str">
        <f t="shared" si="22"/>
        <v/>
      </c>
    </row>
    <row r="79" spans="1:43" ht="24" customHeight="1">
      <c r="A79" s="239"/>
      <c r="B79" s="240"/>
      <c r="C79" s="220"/>
      <c r="D79" s="221"/>
      <c r="E79" s="222"/>
      <c r="F79" s="220"/>
      <c r="G79" s="220"/>
      <c r="H79" s="223"/>
      <c r="I79" s="220"/>
      <c r="J79" s="224"/>
      <c r="K79" s="220"/>
      <c r="L79" s="221"/>
      <c r="M79" s="225"/>
      <c r="N79" s="224"/>
      <c r="O79" s="224"/>
      <c r="P79" s="222"/>
      <c r="Q79" s="226"/>
      <c r="R79" s="227"/>
      <c r="S79" s="241"/>
      <c r="T79" s="242"/>
      <c r="U79" s="243"/>
      <c r="V79" s="97"/>
      <c r="W79" s="175" t="str">
        <f t="shared" si="25"/>
        <v/>
      </c>
      <c r="X79" s="93" t="str">
        <f t="shared" si="24"/>
        <v/>
      </c>
      <c r="Y79" s="174" t="str">
        <f>IF(A79="","",IF(A79&lt;&gt;68,"エラー",68&amp;"人目"))</f>
        <v/>
      </c>
      <c r="Z79" s="95" t="str">
        <f>IFERROR(IF(OR(C79="",D79="",E79=""),"",VLOOKUP(C79&amp;D79&amp;E79,コード!$K$3:$L$210,2,FALSE)),"エラー")</f>
        <v/>
      </c>
      <c r="AA79" s="92" t="str">
        <f>IFERROR(IF(F79="","",VLOOKUP(F79,コード!$N$3:$O$4,2,FALSE)),"エラー")</f>
        <v/>
      </c>
      <c r="AB79" s="91" t="str">
        <f>IFERROR(IF(OR(G79="",H79=""),"",VLOOKUP(G79&amp;H79,コード!$T$3:$U$13,2,FALSE)),"エラー")</f>
        <v/>
      </c>
      <c r="AC79" s="91" t="str">
        <f>IFERROR(IF(I79="","",VLOOKUP(I79,コード!$W$3:$X$10,2,FALSE)),"エラー")</f>
        <v/>
      </c>
      <c r="AD79" s="91" t="str">
        <f>IFERROR(IF(J79="","",VLOOKUP(J79,コード!$Z$3:$AA$4,2,FALSE)),"エラー")</f>
        <v/>
      </c>
      <c r="AE79" s="176" t="str">
        <f t="shared" si="26"/>
        <v/>
      </c>
      <c r="AF79" s="177" t="str">
        <f>IFERROR(IF(N79="","",VLOOKUP(N79,コード!$AG$3:$AH$5,2,FALSE)),"エラー")</f>
        <v/>
      </c>
      <c r="AG79" s="94" t="str">
        <f>IFERROR(IF(O79="","",VLOOKUP(O79,コード!$AM$3:$AN$5,2,FALSE)),"エラー")</f>
        <v/>
      </c>
      <c r="AH79" s="94" t="str">
        <f>IFERROR(IF(P79="","",VLOOKUP(P79,コード!$AM$3:$AN$5,2,FALSE)),"エラー")</f>
        <v/>
      </c>
      <c r="AI79" s="96" t="str">
        <f>IFERROR(IF(OR(Q79="",R79=""),"",VLOOKUP(Q79&amp;R79,コード!$AS$3:$AT$12,2,FALSE)),"エラー")</f>
        <v/>
      </c>
      <c r="AJ79" s="90"/>
      <c r="AK79" s="166" t="str">
        <f t="shared" si="16"/>
        <v/>
      </c>
      <c r="AL79" s="139" t="str">
        <f t="shared" si="17"/>
        <v/>
      </c>
      <c r="AM79" s="139" t="str">
        <f t="shared" si="18"/>
        <v/>
      </c>
      <c r="AN79" s="139" t="str">
        <f t="shared" si="19"/>
        <v/>
      </c>
      <c r="AO79" s="139" t="str">
        <f t="shared" si="20"/>
        <v/>
      </c>
      <c r="AP79" s="139" t="str">
        <f t="shared" si="21"/>
        <v/>
      </c>
      <c r="AQ79" s="141" t="str">
        <f t="shared" si="22"/>
        <v/>
      </c>
    </row>
    <row r="80" spans="1:43" ht="24" customHeight="1">
      <c r="A80" s="239"/>
      <c r="B80" s="240"/>
      <c r="C80" s="220"/>
      <c r="D80" s="221"/>
      <c r="E80" s="222"/>
      <c r="F80" s="220"/>
      <c r="G80" s="220"/>
      <c r="H80" s="223"/>
      <c r="I80" s="220"/>
      <c r="J80" s="224"/>
      <c r="K80" s="220"/>
      <c r="L80" s="221"/>
      <c r="M80" s="225"/>
      <c r="N80" s="224"/>
      <c r="O80" s="224"/>
      <c r="P80" s="222"/>
      <c r="Q80" s="226"/>
      <c r="R80" s="227"/>
      <c r="S80" s="241"/>
      <c r="T80" s="242"/>
      <c r="U80" s="243"/>
      <c r="V80" s="97"/>
      <c r="W80" s="175" t="str">
        <f t="shared" si="25"/>
        <v/>
      </c>
      <c r="X80" s="93" t="str">
        <f t="shared" si="24"/>
        <v/>
      </c>
      <c r="Y80" s="174" t="str">
        <f>IF(A80="","",IF(A80&lt;&gt;69,"エラー",69&amp;"人目"))</f>
        <v/>
      </c>
      <c r="Z80" s="95" t="str">
        <f>IFERROR(IF(OR(C80="",D80="",E80=""),"",VLOOKUP(C80&amp;D80&amp;E80,コード!$K$3:$L$210,2,FALSE)),"エラー")</f>
        <v/>
      </c>
      <c r="AA80" s="92" t="str">
        <f>IFERROR(IF(F80="","",VLOOKUP(F80,コード!$N$3:$O$4,2,FALSE)),"エラー")</f>
        <v/>
      </c>
      <c r="AB80" s="91" t="str">
        <f>IFERROR(IF(OR(G80="",H80=""),"",VLOOKUP(G80&amp;H80,コード!$T$3:$U$13,2,FALSE)),"エラー")</f>
        <v/>
      </c>
      <c r="AC80" s="91" t="str">
        <f>IFERROR(IF(I80="","",VLOOKUP(I80,コード!$W$3:$X$10,2,FALSE)),"エラー")</f>
        <v/>
      </c>
      <c r="AD80" s="91" t="str">
        <f>IFERROR(IF(J80="","",VLOOKUP(J80,コード!$Z$3:$AA$4,2,FALSE)),"エラー")</f>
        <v/>
      </c>
      <c r="AE80" s="176" t="str">
        <f t="shared" si="26"/>
        <v/>
      </c>
      <c r="AF80" s="177" t="str">
        <f>IFERROR(IF(N80="","",VLOOKUP(N80,コード!$AG$3:$AH$5,2,FALSE)),"エラー")</f>
        <v/>
      </c>
      <c r="AG80" s="94" t="str">
        <f>IFERROR(IF(O80="","",VLOOKUP(O80,コード!$AM$3:$AN$5,2,FALSE)),"エラー")</f>
        <v/>
      </c>
      <c r="AH80" s="94" t="str">
        <f>IFERROR(IF(P80="","",VLOOKUP(P80,コード!$AM$3:$AN$5,2,FALSE)),"エラー")</f>
        <v/>
      </c>
      <c r="AI80" s="96" t="str">
        <f>IFERROR(IF(OR(Q80="",R80=""),"",VLOOKUP(Q80&amp;R80,コード!$AS$3:$AT$12,2,FALSE)),"エラー")</f>
        <v/>
      </c>
      <c r="AJ80" s="90"/>
      <c r="AK80" s="166" t="str">
        <f t="shared" si="16"/>
        <v/>
      </c>
      <c r="AL80" s="139" t="str">
        <f t="shared" si="17"/>
        <v/>
      </c>
      <c r="AM80" s="139" t="str">
        <f t="shared" si="18"/>
        <v/>
      </c>
      <c r="AN80" s="139" t="str">
        <f t="shared" si="19"/>
        <v/>
      </c>
      <c r="AO80" s="139" t="str">
        <f t="shared" si="20"/>
        <v/>
      </c>
      <c r="AP80" s="139" t="str">
        <f t="shared" si="21"/>
        <v/>
      </c>
      <c r="AQ80" s="141" t="str">
        <f t="shared" si="22"/>
        <v/>
      </c>
    </row>
    <row r="81" spans="1:43" ht="24" customHeight="1">
      <c r="A81" s="239"/>
      <c r="B81" s="240"/>
      <c r="C81" s="220"/>
      <c r="D81" s="221"/>
      <c r="E81" s="222"/>
      <c r="F81" s="220"/>
      <c r="G81" s="220"/>
      <c r="H81" s="223"/>
      <c r="I81" s="220"/>
      <c r="J81" s="224"/>
      <c r="K81" s="220"/>
      <c r="L81" s="221"/>
      <c r="M81" s="225"/>
      <c r="N81" s="224"/>
      <c r="O81" s="224"/>
      <c r="P81" s="222"/>
      <c r="Q81" s="226"/>
      <c r="R81" s="227"/>
      <c r="S81" s="241"/>
      <c r="T81" s="242"/>
      <c r="U81" s="243"/>
      <c r="V81" s="97"/>
      <c r="W81" s="175" t="str">
        <f t="shared" si="25"/>
        <v/>
      </c>
      <c r="X81" s="93" t="str">
        <f t="shared" si="24"/>
        <v/>
      </c>
      <c r="Y81" s="174" t="str">
        <f>IF(A81="","",IF(A81&lt;&gt;70,"エラー",70&amp;"人目"))</f>
        <v/>
      </c>
      <c r="Z81" s="95" t="str">
        <f>IFERROR(IF(OR(C81="",D81="",E81=""),"",VLOOKUP(C81&amp;D81&amp;E81,コード!$K$3:$L$210,2,FALSE)),"エラー")</f>
        <v/>
      </c>
      <c r="AA81" s="92" t="str">
        <f>IFERROR(IF(F81="","",VLOOKUP(F81,コード!$N$3:$O$4,2,FALSE)),"エラー")</f>
        <v/>
      </c>
      <c r="AB81" s="91" t="str">
        <f>IFERROR(IF(OR(G81="",H81=""),"",VLOOKUP(G81&amp;H81,コード!$T$3:$U$13,2,FALSE)),"エラー")</f>
        <v/>
      </c>
      <c r="AC81" s="91" t="str">
        <f>IFERROR(IF(I81="","",VLOOKUP(I81,コード!$W$3:$X$10,2,FALSE)),"エラー")</f>
        <v/>
      </c>
      <c r="AD81" s="91" t="str">
        <f>IFERROR(IF(J81="","",VLOOKUP(J81,コード!$Z$3:$AA$4,2,FALSE)),"エラー")</f>
        <v/>
      </c>
      <c r="AE81" s="176" t="str">
        <f t="shared" si="26"/>
        <v/>
      </c>
      <c r="AF81" s="177" t="str">
        <f>IFERROR(IF(N81="","",VLOOKUP(N81,コード!$AG$3:$AH$5,2,FALSE)),"エラー")</f>
        <v/>
      </c>
      <c r="AG81" s="94" t="str">
        <f>IFERROR(IF(O81="","",VLOOKUP(O81,コード!$AM$3:$AN$5,2,FALSE)),"エラー")</f>
        <v/>
      </c>
      <c r="AH81" s="94" t="str">
        <f>IFERROR(IF(P81="","",VLOOKUP(P81,コード!$AM$3:$AN$5,2,FALSE)),"エラー")</f>
        <v/>
      </c>
      <c r="AI81" s="96" t="str">
        <f>IFERROR(IF(OR(Q81="",R81=""),"",VLOOKUP(Q81&amp;R81,コード!$AS$3:$AT$12,2,FALSE)),"エラー")</f>
        <v/>
      </c>
      <c r="AJ81" s="90"/>
      <c r="AK81" s="166" t="str">
        <f t="shared" si="16"/>
        <v/>
      </c>
      <c r="AL81" s="139" t="str">
        <f t="shared" si="17"/>
        <v/>
      </c>
      <c r="AM81" s="139" t="str">
        <f t="shared" si="18"/>
        <v/>
      </c>
      <c r="AN81" s="139" t="str">
        <f t="shared" si="19"/>
        <v/>
      </c>
      <c r="AO81" s="139" t="str">
        <f t="shared" si="20"/>
        <v/>
      </c>
      <c r="AP81" s="139" t="str">
        <f t="shared" si="21"/>
        <v/>
      </c>
      <c r="AQ81" s="141" t="str">
        <f t="shared" si="22"/>
        <v/>
      </c>
    </row>
    <row r="82" spans="1:43" ht="24" customHeight="1">
      <c r="A82" s="239"/>
      <c r="B82" s="240"/>
      <c r="C82" s="220"/>
      <c r="D82" s="221"/>
      <c r="E82" s="222"/>
      <c r="F82" s="220"/>
      <c r="G82" s="220"/>
      <c r="H82" s="223"/>
      <c r="I82" s="220"/>
      <c r="J82" s="224"/>
      <c r="K82" s="220"/>
      <c r="L82" s="221"/>
      <c r="M82" s="225"/>
      <c r="N82" s="224"/>
      <c r="O82" s="224"/>
      <c r="P82" s="222"/>
      <c r="Q82" s="226"/>
      <c r="R82" s="227"/>
      <c r="S82" s="241"/>
      <c r="T82" s="242"/>
      <c r="U82" s="243"/>
      <c r="V82" s="97"/>
      <c r="W82" s="175" t="str">
        <f t="shared" si="25"/>
        <v/>
      </c>
      <c r="X82" s="93" t="str">
        <f t="shared" si="24"/>
        <v/>
      </c>
      <c r="Y82" s="174" t="str">
        <f>IF(A82="","",IF(A82&lt;&gt;71,"エラー",71&amp;"人目"))</f>
        <v/>
      </c>
      <c r="Z82" s="95" t="str">
        <f>IFERROR(IF(OR(C82="",D82="",E82=""),"",VLOOKUP(C82&amp;D82&amp;E82,コード!$K$3:$L$210,2,FALSE)),"エラー")</f>
        <v/>
      </c>
      <c r="AA82" s="92" t="str">
        <f>IFERROR(IF(F82="","",VLOOKUP(F82,コード!$N$3:$O$4,2,FALSE)),"エラー")</f>
        <v/>
      </c>
      <c r="AB82" s="91" t="str">
        <f>IFERROR(IF(OR(G82="",H82=""),"",VLOOKUP(G82&amp;H82,コード!$T$3:$U$13,2,FALSE)),"エラー")</f>
        <v/>
      </c>
      <c r="AC82" s="91" t="str">
        <f>IFERROR(IF(I82="","",VLOOKUP(I82,コード!$W$3:$X$10,2,FALSE)),"エラー")</f>
        <v/>
      </c>
      <c r="AD82" s="91" t="str">
        <f>IFERROR(IF(J82="","",VLOOKUP(J82,コード!$Z$3:$AA$4,2,FALSE)),"エラー")</f>
        <v/>
      </c>
      <c r="AE82" s="176" t="str">
        <f t="shared" si="26"/>
        <v/>
      </c>
      <c r="AF82" s="177" t="str">
        <f>IFERROR(IF(N82="","",VLOOKUP(N82,コード!$AG$3:$AH$5,2,FALSE)),"エラー")</f>
        <v/>
      </c>
      <c r="AG82" s="94" t="str">
        <f>IFERROR(IF(O82="","",VLOOKUP(O82,コード!$AM$3:$AN$5,2,FALSE)),"エラー")</f>
        <v/>
      </c>
      <c r="AH82" s="94" t="str">
        <f>IFERROR(IF(P82="","",VLOOKUP(P82,コード!$AM$3:$AN$5,2,FALSE)),"エラー")</f>
        <v/>
      </c>
      <c r="AI82" s="96" t="str">
        <f>IFERROR(IF(OR(Q82="",R82=""),"",VLOOKUP(Q82&amp;R82,コード!$AS$3:$AT$12,2,FALSE)),"エラー")</f>
        <v/>
      </c>
      <c r="AJ82" s="90"/>
      <c r="AK82" s="166" t="str">
        <f t="shared" si="16"/>
        <v/>
      </c>
      <c r="AL82" s="139" t="str">
        <f t="shared" si="17"/>
        <v/>
      </c>
      <c r="AM82" s="139" t="str">
        <f t="shared" si="18"/>
        <v/>
      </c>
      <c r="AN82" s="139" t="str">
        <f t="shared" si="19"/>
        <v/>
      </c>
      <c r="AO82" s="139" t="str">
        <f t="shared" si="20"/>
        <v/>
      </c>
      <c r="AP82" s="139" t="str">
        <f t="shared" si="21"/>
        <v/>
      </c>
      <c r="AQ82" s="141" t="str">
        <f t="shared" si="22"/>
        <v/>
      </c>
    </row>
    <row r="83" spans="1:43" ht="24" customHeight="1">
      <c r="A83" s="239"/>
      <c r="B83" s="240"/>
      <c r="C83" s="220"/>
      <c r="D83" s="221"/>
      <c r="E83" s="222"/>
      <c r="F83" s="220"/>
      <c r="G83" s="220"/>
      <c r="H83" s="223"/>
      <c r="I83" s="220"/>
      <c r="J83" s="224"/>
      <c r="K83" s="220"/>
      <c r="L83" s="221"/>
      <c r="M83" s="225"/>
      <c r="N83" s="224"/>
      <c r="O83" s="224"/>
      <c r="P83" s="222"/>
      <c r="Q83" s="226"/>
      <c r="R83" s="227"/>
      <c r="S83" s="241"/>
      <c r="T83" s="242"/>
      <c r="U83" s="243"/>
      <c r="V83" s="97"/>
      <c r="W83" s="175" t="str">
        <f t="shared" si="25"/>
        <v/>
      </c>
      <c r="X83" s="93" t="str">
        <f t="shared" si="24"/>
        <v/>
      </c>
      <c r="Y83" s="174" t="str">
        <f>IF(A83="","",IF(A83&lt;&gt;72,"エラー",72&amp;"人目"))</f>
        <v/>
      </c>
      <c r="Z83" s="95" t="str">
        <f>IFERROR(IF(OR(C83="",D83="",E83=""),"",VLOOKUP(C83&amp;D83&amp;E83,コード!$K$3:$L$210,2,FALSE)),"エラー")</f>
        <v/>
      </c>
      <c r="AA83" s="92" t="str">
        <f>IFERROR(IF(F83="","",VLOOKUP(F83,コード!$N$3:$O$4,2,FALSE)),"エラー")</f>
        <v/>
      </c>
      <c r="AB83" s="91" t="str">
        <f>IFERROR(IF(OR(G83="",H83=""),"",VLOOKUP(G83&amp;H83,コード!$T$3:$U$13,2,FALSE)),"エラー")</f>
        <v/>
      </c>
      <c r="AC83" s="91" t="str">
        <f>IFERROR(IF(I83="","",VLOOKUP(I83,コード!$W$3:$X$10,2,FALSE)),"エラー")</f>
        <v/>
      </c>
      <c r="AD83" s="91" t="str">
        <f>IFERROR(IF(J83="","",VLOOKUP(J83,コード!$Z$3:$AA$4,2,FALSE)),"エラー")</f>
        <v/>
      </c>
      <c r="AE83" s="176" t="str">
        <f t="shared" si="26"/>
        <v/>
      </c>
      <c r="AF83" s="177" t="str">
        <f>IFERROR(IF(N83="","",VLOOKUP(N83,コード!$AG$3:$AH$5,2,FALSE)),"エラー")</f>
        <v/>
      </c>
      <c r="AG83" s="94" t="str">
        <f>IFERROR(IF(O83="","",VLOOKUP(O83,コード!$AM$3:$AN$5,2,FALSE)),"エラー")</f>
        <v/>
      </c>
      <c r="AH83" s="94" t="str">
        <f>IFERROR(IF(P83="","",VLOOKUP(P83,コード!$AM$3:$AN$5,2,FALSE)),"エラー")</f>
        <v/>
      </c>
      <c r="AI83" s="96" t="str">
        <f>IFERROR(IF(OR(Q83="",R83=""),"",VLOOKUP(Q83&amp;R83,コード!$AS$3:$AT$12,2,FALSE)),"エラー")</f>
        <v/>
      </c>
      <c r="AJ83" s="90"/>
      <c r="AK83" s="166" t="str">
        <f t="shared" si="16"/>
        <v/>
      </c>
      <c r="AL83" s="139" t="str">
        <f t="shared" si="17"/>
        <v/>
      </c>
      <c r="AM83" s="139" t="str">
        <f t="shared" si="18"/>
        <v/>
      </c>
      <c r="AN83" s="139" t="str">
        <f t="shared" si="19"/>
        <v/>
      </c>
      <c r="AO83" s="139" t="str">
        <f t="shared" si="20"/>
        <v/>
      </c>
      <c r="AP83" s="139" t="str">
        <f t="shared" si="21"/>
        <v/>
      </c>
      <c r="AQ83" s="141" t="str">
        <f t="shared" si="22"/>
        <v/>
      </c>
    </row>
    <row r="84" spans="1:43" ht="24" customHeight="1">
      <c r="A84" s="239"/>
      <c r="B84" s="240"/>
      <c r="C84" s="220"/>
      <c r="D84" s="221"/>
      <c r="E84" s="222"/>
      <c r="F84" s="220"/>
      <c r="G84" s="220"/>
      <c r="H84" s="223"/>
      <c r="I84" s="220"/>
      <c r="J84" s="224"/>
      <c r="K84" s="220"/>
      <c r="L84" s="221"/>
      <c r="M84" s="225"/>
      <c r="N84" s="224"/>
      <c r="O84" s="224"/>
      <c r="P84" s="222"/>
      <c r="Q84" s="226"/>
      <c r="R84" s="227"/>
      <c r="S84" s="241"/>
      <c r="T84" s="242"/>
      <c r="U84" s="243"/>
      <c r="V84" s="97"/>
      <c r="W84" s="175" t="str">
        <f t="shared" si="25"/>
        <v/>
      </c>
      <c r="X84" s="93" t="str">
        <f t="shared" si="24"/>
        <v/>
      </c>
      <c r="Y84" s="174" t="str">
        <f>IF(A84="","",IF(A84&lt;&gt;73,"エラー",73&amp;"人目"))</f>
        <v/>
      </c>
      <c r="Z84" s="95" t="str">
        <f>IFERROR(IF(OR(C84="",D84="",E84=""),"",VLOOKUP(C84&amp;D84&amp;E84,コード!$K$3:$L$210,2,FALSE)),"エラー")</f>
        <v/>
      </c>
      <c r="AA84" s="92" t="str">
        <f>IFERROR(IF(F84="","",VLOOKUP(F84,コード!$N$3:$O$4,2,FALSE)),"エラー")</f>
        <v/>
      </c>
      <c r="AB84" s="91" t="str">
        <f>IFERROR(IF(OR(G84="",H84=""),"",VLOOKUP(G84&amp;H84,コード!$T$3:$U$13,2,FALSE)),"エラー")</f>
        <v/>
      </c>
      <c r="AC84" s="91" t="str">
        <f>IFERROR(IF(I84="","",VLOOKUP(I84,コード!$W$3:$X$10,2,FALSE)),"エラー")</f>
        <v/>
      </c>
      <c r="AD84" s="91" t="str">
        <f>IFERROR(IF(J84="","",VLOOKUP(J84,コード!$Z$3:$AA$4,2,FALSE)),"エラー")</f>
        <v/>
      </c>
      <c r="AE84" s="176" t="str">
        <f t="shared" si="26"/>
        <v/>
      </c>
      <c r="AF84" s="177" t="str">
        <f>IFERROR(IF(N84="","",VLOOKUP(N84,コード!$AG$3:$AH$5,2,FALSE)),"エラー")</f>
        <v/>
      </c>
      <c r="AG84" s="94" t="str">
        <f>IFERROR(IF(O84="","",VLOOKUP(O84,コード!$AM$3:$AN$5,2,FALSE)),"エラー")</f>
        <v/>
      </c>
      <c r="AH84" s="94" t="str">
        <f>IFERROR(IF(P84="","",VLOOKUP(P84,コード!$AM$3:$AN$5,2,FALSE)),"エラー")</f>
        <v/>
      </c>
      <c r="AI84" s="96" t="str">
        <f>IFERROR(IF(OR(Q84="",R84=""),"",VLOOKUP(Q84&amp;R84,コード!$AS$3:$AT$12,2,FALSE)),"エラー")</f>
        <v/>
      </c>
      <c r="AJ84" s="90"/>
      <c r="AK84" s="166" t="str">
        <f t="shared" si="16"/>
        <v/>
      </c>
      <c r="AL84" s="139" t="str">
        <f t="shared" si="17"/>
        <v/>
      </c>
      <c r="AM84" s="139" t="str">
        <f t="shared" si="18"/>
        <v/>
      </c>
      <c r="AN84" s="139" t="str">
        <f t="shared" si="19"/>
        <v/>
      </c>
      <c r="AO84" s="139" t="str">
        <f t="shared" si="20"/>
        <v/>
      </c>
      <c r="AP84" s="139" t="str">
        <f t="shared" si="21"/>
        <v/>
      </c>
      <c r="AQ84" s="141" t="str">
        <f t="shared" si="22"/>
        <v/>
      </c>
    </row>
    <row r="85" spans="1:43" ht="24" customHeight="1">
      <c r="A85" s="239"/>
      <c r="B85" s="240"/>
      <c r="C85" s="220"/>
      <c r="D85" s="221"/>
      <c r="E85" s="222"/>
      <c r="F85" s="220"/>
      <c r="G85" s="220"/>
      <c r="H85" s="223"/>
      <c r="I85" s="220"/>
      <c r="J85" s="224"/>
      <c r="K85" s="220"/>
      <c r="L85" s="221"/>
      <c r="M85" s="225"/>
      <c r="N85" s="224"/>
      <c r="O85" s="224"/>
      <c r="P85" s="222"/>
      <c r="Q85" s="226"/>
      <c r="R85" s="227"/>
      <c r="S85" s="241"/>
      <c r="T85" s="242"/>
      <c r="U85" s="243"/>
      <c r="V85" s="97"/>
      <c r="W85" s="175" t="str">
        <f t="shared" si="25"/>
        <v/>
      </c>
      <c r="X85" s="93" t="str">
        <f t="shared" si="24"/>
        <v/>
      </c>
      <c r="Y85" s="174" t="str">
        <f>IF(A85="","",IF(A85&lt;&gt;74,"エラー",74&amp;"人目"))</f>
        <v/>
      </c>
      <c r="Z85" s="95" t="str">
        <f>IFERROR(IF(OR(C85="",D85="",E85=""),"",VLOOKUP(C85&amp;D85&amp;E85,コード!$K$3:$L$210,2,FALSE)),"エラー")</f>
        <v/>
      </c>
      <c r="AA85" s="92" t="str">
        <f>IFERROR(IF(F85="","",VLOOKUP(F85,コード!$N$3:$O$4,2,FALSE)),"エラー")</f>
        <v/>
      </c>
      <c r="AB85" s="91" t="str">
        <f>IFERROR(IF(OR(G85="",H85=""),"",VLOOKUP(G85&amp;H85,コード!$T$3:$U$13,2,FALSE)),"エラー")</f>
        <v/>
      </c>
      <c r="AC85" s="91" t="str">
        <f>IFERROR(IF(I85="","",VLOOKUP(I85,コード!$W$3:$X$10,2,FALSE)),"エラー")</f>
        <v/>
      </c>
      <c r="AD85" s="91" t="str">
        <f>IFERROR(IF(J85="","",VLOOKUP(J85,コード!$Z$3:$AA$4,2,FALSE)),"エラー")</f>
        <v/>
      </c>
      <c r="AE85" s="176" t="str">
        <f t="shared" si="26"/>
        <v/>
      </c>
      <c r="AF85" s="177" t="str">
        <f>IFERROR(IF(N85="","",VLOOKUP(N85,コード!$AG$3:$AH$5,2,FALSE)),"エラー")</f>
        <v/>
      </c>
      <c r="AG85" s="94" t="str">
        <f>IFERROR(IF(O85="","",VLOOKUP(O85,コード!$AM$3:$AN$5,2,FALSE)),"エラー")</f>
        <v/>
      </c>
      <c r="AH85" s="94" t="str">
        <f>IFERROR(IF(P85="","",VLOOKUP(P85,コード!$AM$3:$AN$5,2,FALSE)),"エラー")</f>
        <v/>
      </c>
      <c r="AI85" s="96" t="str">
        <f>IFERROR(IF(OR(Q85="",R85=""),"",VLOOKUP(Q85&amp;R85,コード!$AS$3:$AT$12,2,FALSE)),"エラー")</f>
        <v/>
      </c>
      <c r="AJ85" s="90"/>
      <c r="AK85" s="166" t="str">
        <f t="shared" si="16"/>
        <v/>
      </c>
      <c r="AL85" s="139" t="str">
        <f t="shared" si="17"/>
        <v/>
      </c>
      <c r="AM85" s="139" t="str">
        <f t="shared" si="18"/>
        <v/>
      </c>
      <c r="AN85" s="139" t="str">
        <f t="shared" si="19"/>
        <v/>
      </c>
      <c r="AO85" s="139" t="str">
        <f t="shared" si="20"/>
        <v/>
      </c>
      <c r="AP85" s="139" t="str">
        <f t="shared" si="21"/>
        <v/>
      </c>
      <c r="AQ85" s="141" t="str">
        <f t="shared" si="22"/>
        <v/>
      </c>
    </row>
    <row r="86" spans="1:43" ht="24" customHeight="1">
      <c r="A86" s="239"/>
      <c r="B86" s="240"/>
      <c r="C86" s="220"/>
      <c r="D86" s="221"/>
      <c r="E86" s="222"/>
      <c r="F86" s="220"/>
      <c r="G86" s="220"/>
      <c r="H86" s="223"/>
      <c r="I86" s="220"/>
      <c r="J86" s="224"/>
      <c r="K86" s="220"/>
      <c r="L86" s="221"/>
      <c r="M86" s="225"/>
      <c r="N86" s="224"/>
      <c r="O86" s="224"/>
      <c r="P86" s="222"/>
      <c r="Q86" s="226"/>
      <c r="R86" s="227"/>
      <c r="S86" s="241"/>
      <c r="T86" s="242"/>
      <c r="U86" s="243"/>
      <c r="V86" s="97"/>
      <c r="W86" s="175" t="str">
        <f t="shared" si="25"/>
        <v/>
      </c>
      <c r="X86" s="93" t="str">
        <f t="shared" si="24"/>
        <v/>
      </c>
      <c r="Y86" s="174" t="str">
        <f>IF(A86="","",IF(A86&lt;&gt;75,"エラー",75&amp;"人目"))</f>
        <v/>
      </c>
      <c r="Z86" s="95" t="str">
        <f>IFERROR(IF(OR(C86="",D86="",E86=""),"",VLOOKUP(C86&amp;D86&amp;E86,コード!$K$3:$L$210,2,FALSE)),"エラー")</f>
        <v/>
      </c>
      <c r="AA86" s="92" t="str">
        <f>IFERROR(IF(F86="","",VLOOKUP(F86,コード!$N$3:$O$4,2,FALSE)),"エラー")</f>
        <v/>
      </c>
      <c r="AB86" s="91" t="str">
        <f>IFERROR(IF(OR(G86="",H86=""),"",VLOOKUP(G86&amp;H86,コード!$T$3:$U$13,2,FALSE)),"エラー")</f>
        <v/>
      </c>
      <c r="AC86" s="91" t="str">
        <f>IFERROR(IF(I86="","",VLOOKUP(I86,コード!$W$3:$X$10,2,FALSE)),"エラー")</f>
        <v/>
      </c>
      <c r="AD86" s="91" t="str">
        <f>IFERROR(IF(J86="","",VLOOKUP(J86,コード!$Z$3:$AA$4,2,FALSE)),"エラー")</f>
        <v/>
      </c>
      <c r="AE86" s="176" t="str">
        <f t="shared" si="26"/>
        <v/>
      </c>
      <c r="AF86" s="177" t="str">
        <f>IFERROR(IF(N86="","",VLOOKUP(N86,コード!$AG$3:$AH$5,2,FALSE)),"エラー")</f>
        <v/>
      </c>
      <c r="AG86" s="94" t="str">
        <f>IFERROR(IF(O86="","",VLOOKUP(O86,コード!$AM$3:$AN$5,2,FALSE)),"エラー")</f>
        <v/>
      </c>
      <c r="AH86" s="94" t="str">
        <f>IFERROR(IF(P86="","",VLOOKUP(P86,コード!$AM$3:$AN$5,2,FALSE)),"エラー")</f>
        <v/>
      </c>
      <c r="AI86" s="96" t="str">
        <f>IFERROR(IF(OR(Q86="",R86=""),"",VLOOKUP(Q86&amp;R86,コード!$AS$3:$AT$12,2,FALSE)),"エラー")</f>
        <v/>
      </c>
      <c r="AJ86" s="90"/>
      <c r="AK86" s="166" t="str">
        <f t="shared" si="16"/>
        <v/>
      </c>
      <c r="AL86" s="139" t="str">
        <f t="shared" si="17"/>
        <v/>
      </c>
      <c r="AM86" s="139" t="str">
        <f t="shared" si="18"/>
        <v/>
      </c>
      <c r="AN86" s="139" t="str">
        <f t="shared" si="19"/>
        <v/>
      </c>
      <c r="AO86" s="139" t="str">
        <f t="shared" si="20"/>
        <v/>
      </c>
      <c r="AP86" s="139" t="str">
        <f t="shared" si="21"/>
        <v/>
      </c>
      <c r="AQ86" s="141" t="str">
        <f t="shared" si="22"/>
        <v/>
      </c>
    </row>
    <row r="87" spans="1:43" ht="24" customHeight="1">
      <c r="A87" s="239"/>
      <c r="B87" s="240"/>
      <c r="C87" s="220"/>
      <c r="D87" s="221"/>
      <c r="E87" s="222"/>
      <c r="F87" s="220"/>
      <c r="G87" s="220"/>
      <c r="H87" s="223"/>
      <c r="I87" s="220"/>
      <c r="J87" s="224"/>
      <c r="K87" s="220"/>
      <c r="L87" s="221"/>
      <c r="M87" s="225"/>
      <c r="N87" s="224"/>
      <c r="O87" s="224"/>
      <c r="P87" s="222"/>
      <c r="Q87" s="226"/>
      <c r="R87" s="227"/>
      <c r="S87" s="241"/>
      <c r="T87" s="242"/>
      <c r="U87" s="243"/>
      <c r="V87" s="97"/>
      <c r="W87" s="175" t="str">
        <f t="shared" si="25"/>
        <v/>
      </c>
      <c r="X87" s="93" t="str">
        <f t="shared" si="24"/>
        <v/>
      </c>
      <c r="Y87" s="174" t="str">
        <f>IF(A87="","",IF(A87&lt;&gt;76,"エラー",76&amp;"人目"))</f>
        <v/>
      </c>
      <c r="Z87" s="95" t="str">
        <f>IFERROR(IF(OR(C87="",D87="",E87=""),"",VLOOKUP(C87&amp;D87&amp;E87,コード!$K$3:$L$210,2,FALSE)),"エラー")</f>
        <v/>
      </c>
      <c r="AA87" s="92" t="str">
        <f>IFERROR(IF(F87="","",VLOOKUP(F87,コード!$N$3:$O$4,2,FALSE)),"エラー")</f>
        <v/>
      </c>
      <c r="AB87" s="91" t="str">
        <f>IFERROR(IF(OR(G87="",H87=""),"",VLOOKUP(G87&amp;H87,コード!$T$3:$U$13,2,FALSE)),"エラー")</f>
        <v/>
      </c>
      <c r="AC87" s="91" t="str">
        <f>IFERROR(IF(I87="","",VLOOKUP(I87,コード!$W$3:$X$10,2,FALSE)),"エラー")</f>
        <v/>
      </c>
      <c r="AD87" s="91" t="str">
        <f>IFERROR(IF(J87="","",VLOOKUP(J87,コード!$Z$3:$AA$4,2,FALSE)),"エラー")</f>
        <v/>
      </c>
      <c r="AE87" s="176" t="str">
        <f t="shared" si="26"/>
        <v/>
      </c>
      <c r="AF87" s="177" t="str">
        <f>IFERROR(IF(N87="","",VLOOKUP(N87,コード!$AG$3:$AH$5,2,FALSE)),"エラー")</f>
        <v/>
      </c>
      <c r="AG87" s="94" t="str">
        <f>IFERROR(IF(O87="","",VLOOKUP(O87,コード!$AM$3:$AN$5,2,FALSE)),"エラー")</f>
        <v/>
      </c>
      <c r="AH87" s="94" t="str">
        <f>IFERROR(IF(P87="","",VLOOKUP(P87,コード!$AM$3:$AN$5,2,FALSE)),"エラー")</f>
        <v/>
      </c>
      <c r="AI87" s="96" t="str">
        <f>IFERROR(IF(OR(Q87="",R87=""),"",VLOOKUP(Q87&amp;R87,コード!$AS$3:$AT$12,2,FALSE)),"エラー")</f>
        <v/>
      </c>
      <c r="AJ87" s="90"/>
      <c r="AK87" s="166" t="str">
        <f t="shared" si="16"/>
        <v/>
      </c>
      <c r="AL87" s="139" t="str">
        <f t="shared" si="17"/>
        <v/>
      </c>
      <c r="AM87" s="139" t="str">
        <f t="shared" si="18"/>
        <v/>
      </c>
      <c r="AN87" s="139" t="str">
        <f t="shared" si="19"/>
        <v/>
      </c>
      <c r="AO87" s="139" t="str">
        <f t="shared" si="20"/>
        <v/>
      </c>
      <c r="AP87" s="139" t="str">
        <f t="shared" si="21"/>
        <v/>
      </c>
      <c r="AQ87" s="141" t="str">
        <f t="shared" si="22"/>
        <v/>
      </c>
    </row>
    <row r="88" spans="1:43" ht="24" customHeight="1">
      <c r="A88" s="239"/>
      <c r="B88" s="240"/>
      <c r="C88" s="220"/>
      <c r="D88" s="221"/>
      <c r="E88" s="222"/>
      <c r="F88" s="220"/>
      <c r="G88" s="220"/>
      <c r="H88" s="223"/>
      <c r="I88" s="220"/>
      <c r="J88" s="224"/>
      <c r="K88" s="220"/>
      <c r="L88" s="221"/>
      <c r="M88" s="225"/>
      <c r="N88" s="224"/>
      <c r="O88" s="224"/>
      <c r="P88" s="222"/>
      <c r="Q88" s="226"/>
      <c r="R88" s="227"/>
      <c r="S88" s="241"/>
      <c r="T88" s="242"/>
      <c r="U88" s="243"/>
      <c r="V88" s="97"/>
      <c r="W88" s="175" t="str">
        <f t="shared" si="25"/>
        <v/>
      </c>
      <c r="X88" s="93" t="str">
        <f t="shared" si="24"/>
        <v/>
      </c>
      <c r="Y88" s="174" t="str">
        <f>IF(A88="","",IF(A88&lt;&gt;77,"エラー",77&amp;"人目"))</f>
        <v/>
      </c>
      <c r="Z88" s="95" t="str">
        <f>IFERROR(IF(OR(C88="",D88="",E88=""),"",VLOOKUP(C88&amp;D88&amp;E88,コード!$K$3:$L$210,2,FALSE)),"エラー")</f>
        <v/>
      </c>
      <c r="AA88" s="92" t="str">
        <f>IFERROR(IF(F88="","",VLOOKUP(F88,コード!$N$3:$O$4,2,FALSE)),"エラー")</f>
        <v/>
      </c>
      <c r="AB88" s="91" t="str">
        <f>IFERROR(IF(OR(G88="",H88=""),"",VLOOKUP(G88&amp;H88,コード!$T$3:$U$13,2,FALSE)),"エラー")</f>
        <v/>
      </c>
      <c r="AC88" s="91" t="str">
        <f>IFERROR(IF(I88="","",VLOOKUP(I88,コード!$W$3:$X$10,2,FALSE)),"エラー")</f>
        <v/>
      </c>
      <c r="AD88" s="91" t="str">
        <f>IFERROR(IF(J88="","",VLOOKUP(J88,コード!$Z$3:$AA$4,2,FALSE)),"エラー")</f>
        <v/>
      </c>
      <c r="AE88" s="176" t="str">
        <f t="shared" si="26"/>
        <v/>
      </c>
      <c r="AF88" s="177" t="str">
        <f>IFERROR(IF(N88="","",VLOOKUP(N88,コード!$AG$3:$AH$5,2,FALSE)),"エラー")</f>
        <v/>
      </c>
      <c r="AG88" s="94" t="str">
        <f>IFERROR(IF(O88="","",VLOOKUP(O88,コード!$AM$3:$AN$5,2,FALSE)),"エラー")</f>
        <v/>
      </c>
      <c r="AH88" s="94" t="str">
        <f>IFERROR(IF(P88="","",VLOOKUP(P88,コード!$AM$3:$AN$5,2,FALSE)),"エラー")</f>
        <v/>
      </c>
      <c r="AI88" s="96" t="str">
        <f>IFERROR(IF(OR(Q88="",R88=""),"",VLOOKUP(Q88&amp;R88,コード!$AS$3:$AT$12,2,FALSE)),"エラー")</f>
        <v/>
      </c>
      <c r="AJ88" s="90"/>
      <c r="AK88" s="166" t="str">
        <f t="shared" si="16"/>
        <v/>
      </c>
      <c r="AL88" s="139" t="str">
        <f t="shared" si="17"/>
        <v/>
      </c>
      <c r="AM88" s="139" t="str">
        <f t="shared" si="18"/>
        <v/>
      </c>
      <c r="AN88" s="139" t="str">
        <f t="shared" si="19"/>
        <v/>
      </c>
      <c r="AO88" s="139" t="str">
        <f t="shared" si="20"/>
        <v/>
      </c>
      <c r="AP88" s="139" t="str">
        <f t="shared" si="21"/>
        <v/>
      </c>
      <c r="AQ88" s="141" t="str">
        <f t="shared" si="22"/>
        <v/>
      </c>
    </row>
    <row r="89" spans="1:43" ht="24" customHeight="1">
      <c r="A89" s="239"/>
      <c r="B89" s="240"/>
      <c r="C89" s="220"/>
      <c r="D89" s="221"/>
      <c r="E89" s="222"/>
      <c r="F89" s="220"/>
      <c r="G89" s="220"/>
      <c r="H89" s="223"/>
      <c r="I89" s="220"/>
      <c r="J89" s="224"/>
      <c r="K89" s="220"/>
      <c r="L89" s="221"/>
      <c r="M89" s="225"/>
      <c r="N89" s="224"/>
      <c r="O89" s="224"/>
      <c r="P89" s="222"/>
      <c r="Q89" s="226"/>
      <c r="R89" s="227"/>
      <c r="S89" s="241"/>
      <c r="T89" s="242"/>
      <c r="U89" s="243"/>
      <c r="V89" s="97"/>
      <c r="W89" s="175" t="str">
        <f t="shared" si="25"/>
        <v/>
      </c>
      <c r="X89" s="93" t="str">
        <f t="shared" si="24"/>
        <v/>
      </c>
      <c r="Y89" s="174" t="str">
        <f>IF(A89="","",IF(A89&lt;&gt;78,"エラー",78&amp;"人目"))</f>
        <v/>
      </c>
      <c r="Z89" s="95" t="str">
        <f>IFERROR(IF(OR(C89="",D89="",E89=""),"",VLOOKUP(C89&amp;D89&amp;E89,コード!$K$3:$L$210,2,FALSE)),"エラー")</f>
        <v/>
      </c>
      <c r="AA89" s="92" t="str">
        <f>IFERROR(IF(F89="","",VLOOKUP(F89,コード!$N$3:$O$4,2,FALSE)),"エラー")</f>
        <v/>
      </c>
      <c r="AB89" s="91" t="str">
        <f>IFERROR(IF(OR(G89="",H89=""),"",VLOOKUP(G89&amp;H89,コード!$T$3:$U$13,2,FALSE)),"エラー")</f>
        <v/>
      </c>
      <c r="AC89" s="91" t="str">
        <f>IFERROR(IF(I89="","",VLOOKUP(I89,コード!$W$3:$X$10,2,FALSE)),"エラー")</f>
        <v/>
      </c>
      <c r="AD89" s="91" t="str">
        <f>IFERROR(IF(J89="","",VLOOKUP(J89,コード!$Z$3:$AA$4,2,FALSE)),"エラー")</f>
        <v/>
      </c>
      <c r="AE89" s="176" t="str">
        <f t="shared" si="26"/>
        <v/>
      </c>
      <c r="AF89" s="177" t="str">
        <f>IFERROR(IF(N89="","",VLOOKUP(N89,コード!$AG$3:$AH$5,2,FALSE)),"エラー")</f>
        <v/>
      </c>
      <c r="AG89" s="94" t="str">
        <f>IFERROR(IF(O89="","",VLOOKUP(O89,コード!$AM$3:$AN$5,2,FALSE)),"エラー")</f>
        <v/>
      </c>
      <c r="AH89" s="94" t="str">
        <f>IFERROR(IF(P89="","",VLOOKUP(P89,コード!$AM$3:$AN$5,2,FALSE)),"エラー")</f>
        <v/>
      </c>
      <c r="AI89" s="96" t="str">
        <f>IFERROR(IF(OR(Q89="",R89=""),"",VLOOKUP(Q89&amp;R89,コード!$AS$3:$AT$12,2,FALSE)),"エラー")</f>
        <v/>
      </c>
      <c r="AJ89" s="90"/>
      <c r="AK89" s="166" t="str">
        <f t="shared" si="16"/>
        <v/>
      </c>
      <c r="AL89" s="139" t="str">
        <f t="shared" si="17"/>
        <v/>
      </c>
      <c r="AM89" s="139" t="str">
        <f t="shared" si="18"/>
        <v/>
      </c>
      <c r="AN89" s="139" t="str">
        <f t="shared" si="19"/>
        <v/>
      </c>
      <c r="AO89" s="139" t="str">
        <f t="shared" si="20"/>
        <v/>
      </c>
      <c r="AP89" s="139" t="str">
        <f t="shared" si="21"/>
        <v/>
      </c>
      <c r="AQ89" s="141" t="str">
        <f t="shared" si="22"/>
        <v/>
      </c>
    </row>
    <row r="90" spans="1:43" ht="24" customHeight="1">
      <c r="A90" s="239"/>
      <c r="B90" s="240"/>
      <c r="C90" s="220"/>
      <c r="D90" s="221"/>
      <c r="E90" s="222"/>
      <c r="F90" s="220"/>
      <c r="G90" s="220"/>
      <c r="H90" s="223"/>
      <c r="I90" s="220"/>
      <c r="J90" s="224"/>
      <c r="K90" s="220"/>
      <c r="L90" s="221"/>
      <c r="M90" s="225"/>
      <c r="N90" s="224"/>
      <c r="O90" s="224"/>
      <c r="P90" s="222"/>
      <c r="Q90" s="226"/>
      <c r="R90" s="227"/>
      <c r="S90" s="241"/>
      <c r="T90" s="242"/>
      <c r="U90" s="243"/>
      <c r="V90" s="97"/>
      <c r="W90" s="175" t="str">
        <f t="shared" si="25"/>
        <v/>
      </c>
      <c r="X90" s="93" t="str">
        <f t="shared" si="24"/>
        <v/>
      </c>
      <c r="Y90" s="174" t="str">
        <f>IF(A90="","",IF(A90&lt;&gt;79,"エラー",79&amp;"人目"))</f>
        <v/>
      </c>
      <c r="Z90" s="95" t="str">
        <f>IFERROR(IF(OR(C90="",D90="",E90=""),"",VLOOKUP(C90&amp;D90&amp;E90,コード!$K$3:$L$210,2,FALSE)),"エラー")</f>
        <v/>
      </c>
      <c r="AA90" s="92" t="str">
        <f>IFERROR(IF(F90="","",VLOOKUP(F90,コード!$N$3:$O$4,2,FALSE)),"エラー")</f>
        <v/>
      </c>
      <c r="AB90" s="91" t="str">
        <f>IFERROR(IF(OR(G90="",H90=""),"",VLOOKUP(G90&amp;H90,コード!$T$3:$U$13,2,FALSE)),"エラー")</f>
        <v/>
      </c>
      <c r="AC90" s="91" t="str">
        <f>IFERROR(IF(I90="","",VLOOKUP(I90,コード!$W$3:$X$10,2,FALSE)),"エラー")</f>
        <v/>
      </c>
      <c r="AD90" s="91" t="str">
        <f>IFERROR(IF(J90="","",VLOOKUP(J90,コード!$Z$3:$AA$4,2,FALSE)),"エラー")</f>
        <v/>
      </c>
      <c r="AE90" s="176" t="str">
        <f t="shared" si="26"/>
        <v/>
      </c>
      <c r="AF90" s="177" t="str">
        <f>IFERROR(IF(N90="","",VLOOKUP(N90,コード!$AG$3:$AH$5,2,FALSE)),"エラー")</f>
        <v/>
      </c>
      <c r="AG90" s="94" t="str">
        <f>IFERROR(IF(O90="","",VLOOKUP(O90,コード!$AM$3:$AN$5,2,FALSE)),"エラー")</f>
        <v/>
      </c>
      <c r="AH90" s="94" t="str">
        <f>IFERROR(IF(P90="","",VLOOKUP(P90,コード!$AM$3:$AN$5,2,FALSE)),"エラー")</f>
        <v/>
      </c>
      <c r="AI90" s="96" t="str">
        <f>IFERROR(IF(OR(Q90="",R90=""),"",VLOOKUP(Q90&amp;R90,コード!$AS$3:$AT$12,2,FALSE)),"エラー")</f>
        <v/>
      </c>
      <c r="AJ90" s="90"/>
      <c r="AK90" s="166" t="str">
        <f t="shared" si="16"/>
        <v/>
      </c>
      <c r="AL90" s="139" t="str">
        <f t="shared" si="17"/>
        <v/>
      </c>
      <c r="AM90" s="139" t="str">
        <f t="shared" si="18"/>
        <v/>
      </c>
      <c r="AN90" s="139" t="str">
        <f t="shared" si="19"/>
        <v/>
      </c>
      <c r="AO90" s="139" t="str">
        <f t="shared" si="20"/>
        <v/>
      </c>
      <c r="AP90" s="139" t="str">
        <f t="shared" si="21"/>
        <v/>
      </c>
      <c r="AQ90" s="141" t="str">
        <f t="shared" si="22"/>
        <v/>
      </c>
    </row>
    <row r="91" spans="1:43" ht="24" customHeight="1">
      <c r="A91" s="239"/>
      <c r="B91" s="240"/>
      <c r="C91" s="220"/>
      <c r="D91" s="221"/>
      <c r="E91" s="222"/>
      <c r="F91" s="220"/>
      <c r="G91" s="220"/>
      <c r="H91" s="223"/>
      <c r="I91" s="220"/>
      <c r="J91" s="224"/>
      <c r="K91" s="220"/>
      <c r="L91" s="221"/>
      <c r="M91" s="225"/>
      <c r="N91" s="224"/>
      <c r="O91" s="224"/>
      <c r="P91" s="222"/>
      <c r="Q91" s="226"/>
      <c r="R91" s="227"/>
      <c r="S91" s="241"/>
      <c r="T91" s="242"/>
      <c r="U91" s="243"/>
      <c r="V91" s="97"/>
      <c r="W91" s="175" t="str">
        <f t="shared" si="25"/>
        <v/>
      </c>
      <c r="X91" s="93" t="str">
        <f t="shared" si="24"/>
        <v/>
      </c>
      <c r="Y91" s="174" t="str">
        <f>IF(A91="","",IF(A91&lt;&gt;80,"エラー",80&amp;"人目"))</f>
        <v/>
      </c>
      <c r="Z91" s="95" t="str">
        <f>IFERROR(IF(OR(C91="",D91="",E91=""),"",VLOOKUP(C91&amp;D91&amp;E91,コード!$K$3:$L$210,2,FALSE)),"エラー")</f>
        <v/>
      </c>
      <c r="AA91" s="92" t="str">
        <f>IFERROR(IF(F91="","",VLOOKUP(F91,コード!$N$3:$O$4,2,FALSE)),"エラー")</f>
        <v/>
      </c>
      <c r="AB91" s="91" t="str">
        <f>IFERROR(IF(OR(G91="",H91=""),"",VLOOKUP(G91&amp;H91,コード!$T$3:$U$13,2,FALSE)),"エラー")</f>
        <v/>
      </c>
      <c r="AC91" s="91" t="str">
        <f>IFERROR(IF(I91="","",VLOOKUP(I91,コード!$W$3:$X$10,2,FALSE)),"エラー")</f>
        <v/>
      </c>
      <c r="AD91" s="91" t="str">
        <f>IFERROR(IF(J91="","",VLOOKUP(J91,コード!$Z$3:$AA$4,2,FALSE)),"エラー")</f>
        <v/>
      </c>
      <c r="AE91" s="176" t="str">
        <f t="shared" si="26"/>
        <v/>
      </c>
      <c r="AF91" s="177" t="str">
        <f>IFERROR(IF(N91="","",VLOOKUP(N91,コード!$AG$3:$AH$5,2,FALSE)),"エラー")</f>
        <v/>
      </c>
      <c r="AG91" s="94" t="str">
        <f>IFERROR(IF(O91="","",VLOOKUP(O91,コード!$AM$3:$AN$5,2,FALSE)),"エラー")</f>
        <v/>
      </c>
      <c r="AH91" s="94" t="str">
        <f>IFERROR(IF(P91="","",VLOOKUP(P91,コード!$AM$3:$AN$5,2,FALSE)),"エラー")</f>
        <v/>
      </c>
      <c r="AI91" s="96" t="str">
        <f>IFERROR(IF(OR(Q91="",R91=""),"",VLOOKUP(Q91&amp;R91,コード!$AS$3:$AT$12,2,FALSE)),"エラー")</f>
        <v/>
      </c>
      <c r="AJ91" s="90"/>
      <c r="AK91" s="166" t="str">
        <f t="shared" si="16"/>
        <v/>
      </c>
      <c r="AL91" s="139" t="str">
        <f t="shared" si="17"/>
        <v/>
      </c>
      <c r="AM91" s="139" t="str">
        <f t="shared" si="18"/>
        <v/>
      </c>
      <c r="AN91" s="139" t="str">
        <f t="shared" si="19"/>
        <v/>
      </c>
      <c r="AO91" s="139" t="str">
        <f t="shared" si="20"/>
        <v/>
      </c>
      <c r="AP91" s="139" t="str">
        <f t="shared" si="21"/>
        <v/>
      </c>
      <c r="AQ91" s="141" t="str">
        <f t="shared" si="22"/>
        <v/>
      </c>
    </row>
    <row r="92" spans="1:43" ht="24" customHeight="1">
      <c r="A92" s="239"/>
      <c r="B92" s="240"/>
      <c r="C92" s="220"/>
      <c r="D92" s="221"/>
      <c r="E92" s="222"/>
      <c r="F92" s="220"/>
      <c r="G92" s="220"/>
      <c r="H92" s="223"/>
      <c r="I92" s="220"/>
      <c r="J92" s="224"/>
      <c r="K92" s="220"/>
      <c r="L92" s="221"/>
      <c r="M92" s="225"/>
      <c r="N92" s="224"/>
      <c r="O92" s="224"/>
      <c r="P92" s="222"/>
      <c r="Q92" s="226"/>
      <c r="R92" s="227"/>
      <c r="S92" s="241"/>
      <c r="T92" s="242"/>
      <c r="U92" s="243"/>
      <c r="V92" s="97"/>
      <c r="W92" s="175" t="str">
        <f t="shared" si="25"/>
        <v/>
      </c>
      <c r="X92" s="93" t="str">
        <f t="shared" ref="X92:X155" si="27">IF(OR($C$8="",A92=""),"",$C$8)</f>
        <v/>
      </c>
      <c r="Y92" s="174" t="str">
        <f>IF(A92="","",IF(A92&lt;&gt;81,"エラー",81&amp;"人目"))</f>
        <v/>
      </c>
      <c r="Z92" s="95" t="str">
        <f>IFERROR(IF(OR(C92="",D92="",E92=""),"",VLOOKUP(C92&amp;D92&amp;E92,コード!$K$3:$L$210,2,FALSE)),"エラー")</f>
        <v/>
      </c>
      <c r="AA92" s="92" t="str">
        <f>IFERROR(IF(F92="","",VLOOKUP(F92,コード!$N$3:$O$4,2,FALSE)),"エラー")</f>
        <v/>
      </c>
      <c r="AB92" s="91" t="str">
        <f>IFERROR(IF(OR(G92="",H92=""),"",VLOOKUP(G92&amp;H92,コード!$T$3:$U$13,2,FALSE)),"エラー")</f>
        <v/>
      </c>
      <c r="AC92" s="91" t="str">
        <f>IFERROR(IF(I92="","",VLOOKUP(I92,コード!$W$3:$X$10,2,FALSE)),"エラー")</f>
        <v/>
      </c>
      <c r="AD92" s="91" t="str">
        <f>IFERROR(IF(J92="","",VLOOKUP(J92,コード!$Z$3:$AA$4,2,FALSE)),"エラー")</f>
        <v/>
      </c>
      <c r="AE92" s="176" t="str">
        <f t="shared" si="26"/>
        <v/>
      </c>
      <c r="AF92" s="177" t="str">
        <f>IFERROR(IF(N92="","",VLOOKUP(N92,コード!$AG$3:$AH$5,2,FALSE)),"エラー")</f>
        <v/>
      </c>
      <c r="AG92" s="94" t="str">
        <f>IFERROR(IF(O92="","",VLOOKUP(O92,コード!$AM$3:$AN$5,2,FALSE)),"エラー")</f>
        <v/>
      </c>
      <c r="AH92" s="94" t="str">
        <f>IFERROR(IF(P92="","",VLOOKUP(P92,コード!$AM$3:$AN$5,2,FALSE)),"エラー")</f>
        <v/>
      </c>
      <c r="AI92" s="96" t="str">
        <f>IFERROR(IF(OR(Q92="",R92=""),"",VLOOKUP(Q92&amp;R92,コード!$AS$3:$AT$12,2,FALSE)),"エラー")</f>
        <v/>
      </c>
      <c r="AJ92" s="90"/>
      <c r="AK92" s="166" t="str">
        <f t="shared" si="16"/>
        <v/>
      </c>
      <c r="AL92" s="139" t="str">
        <f t="shared" si="17"/>
        <v/>
      </c>
      <c r="AM92" s="139" t="str">
        <f t="shared" si="18"/>
        <v/>
      </c>
      <c r="AN92" s="139" t="str">
        <f t="shared" si="19"/>
        <v/>
      </c>
      <c r="AO92" s="139" t="str">
        <f t="shared" si="20"/>
        <v/>
      </c>
      <c r="AP92" s="139" t="str">
        <f t="shared" si="21"/>
        <v/>
      </c>
      <c r="AQ92" s="141" t="str">
        <f t="shared" si="22"/>
        <v/>
      </c>
    </row>
    <row r="93" spans="1:43" ht="24" customHeight="1">
      <c r="A93" s="239"/>
      <c r="B93" s="240"/>
      <c r="C93" s="220"/>
      <c r="D93" s="221"/>
      <c r="E93" s="222"/>
      <c r="F93" s="220"/>
      <c r="G93" s="220"/>
      <c r="H93" s="223"/>
      <c r="I93" s="220"/>
      <c r="J93" s="224"/>
      <c r="K93" s="220"/>
      <c r="L93" s="221"/>
      <c r="M93" s="225"/>
      <c r="N93" s="224"/>
      <c r="O93" s="224"/>
      <c r="P93" s="222"/>
      <c r="Q93" s="226"/>
      <c r="R93" s="227"/>
      <c r="S93" s="241"/>
      <c r="T93" s="242"/>
      <c r="U93" s="243"/>
      <c r="V93" s="97"/>
      <c r="W93" s="175" t="str">
        <f t="shared" si="25"/>
        <v/>
      </c>
      <c r="X93" s="93" t="str">
        <f t="shared" si="27"/>
        <v/>
      </c>
      <c r="Y93" s="174" t="str">
        <f>IF(A93="","",IF(A93&lt;&gt;82,"エラー",82&amp;"人目"))</f>
        <v/>
      </c>
      <c r="Z93" s="95" t="str">
        <f>IFERROR(IF(OR(C93="",D93="",E93=""),"",VLOOKUP(C93&amp;D93&amp;E93,コード!$K$3:$L$210,2,FALSE)),"エラー")</f>
        <v/>
      </c>
      <c r="AA93" s="92" t="str">
        <f>IFERROR(IF(F93="","",VLOOKUP(F93,コード!$N$3:$O$4,2,FALSE)),"エラー")</f>
        <v/>
      </c>
      <c r="AB93" s="91" t="str">
        <f>IFERROR(IF(OR(G93="",H93=""),"",VLOOKUP(G93&amp;H93,コード!$T$3:$U$13,2,FALSE)),"エラー")</f>
        <v/>
      </c>
      <c r="AC93" s="91" t="str">
        <f>IFERROR(IF(I93="","",VLOOKUP(I93,コード!$W$3:$X$10,2,FALSE)),"エラー")</f>
        <v/>
      </c>
      <c r="AD93" s="91" t="str">
        <f>IFERROR(IF(J93="","",VLOOKUP(J93,コード!$Z$3:$AA$4,2,FALSE)),"エラー")</f>
        <v/>
      </c>
      <c r="AE93" s="176" t="str">
        <f t="shared" si="26"/>
        <v/>
      </c>
      <c r="AF93" s="177" t="str">
        <f>IFERROR(IF(N93="","",VLOOKUP(N93,コード!$AG$3:$AH$5,2,FALSE)),"エラー")</f>
        <v/>
      </c>
      <c r="AG93" s="94" t="str">
        <f>IFERROR(IF(O93="","",VLOOKUP(O93,コード!$AM$3:$AN$5,2,FALSE)),"エラー")</f>
        <v/>
      </c>
      <c r="AH93" s="94" t="str">
        <f>IFERROR(IF(P93="","",VLOOKUP(P93,コード!$AM$3:$AN$5,2,FALSE)),"エラー")</f>
        <v/>
      </c>
      <c r="AI93" s="96" t="str">
        <f>IFERROR(IF(OR(Q93="",R93=""),"",VLOOKUP(Q93&amp;R93,コード!$AS$3:$AT$12,2,FALSE)),"エラー")</f>
        <v/>
      </c>
      <c r="AJ93" s="90"/>
      <c r="AK93" s="166" t="str">
        <f t="shared" si="16"/>
        <v/>
      </c>
      <c r="AL93" s="139" t="str">
        <f t="shared" si="17"/>
        <v/>
      </c>
      <c r="AM93" s="139" t="str">
        <f t="shared" si="18"/>
        <v/>
      </c>
      <c r="AN93" s="139" t="str">
        <f t="shared" si="19"/>
        <v/>
      </c>
      <c r="AO93" s="139" t="str">
        <f t="shared" si="20"/>
        <v/>
      </c>
      <c r="AP93" s="139" t="str">
        <f t="shared" si="21"/>
        <v/>
      </c>
      <c r="AQ93" s="141" t="str">
        <f t="shared" si="22"/>
        <v/>
      </c>
    </row>
    <row r="94" spans="1:43" ht="24" customHeight="1">
      <c r="A94" s="239"/>
      <c r="B94" s="240"/>
      <c r="C94" s="220"/>
      <c r="D94" s="221"/>
      <c r="E94" s="222"/>
      <c r="F94" s="220"/>
      <c r="G94" s="220"/>
      <c r="H94" s="223"/>
      <c r="I94" s="220"/>
      <c r="J94" s="224"/>
      <c r="K94" s="220"/>
      <c r="L94" s="221"/>
      <c r="M94" s="225"/>
      <c r="N94" s="224"/>
      <c r="O94" s="224"/>
      <c r="P94" s="222"/>
      <c r="Q94" s="226"/>
      <c r="R94" s="227"/>
      <c r="S94" s="241"/>
      <c r="T94" s="242"/>
      <c r="U94" s="243"/>
      <c r="V94" s="97"/>
      <c r="W94" s="175" t="str">
        <f t="shared" si="25"/>
        <v/>
      </c>
      <c r="X94" s="93" t="str">
        <f t="shared" si="27"/>
        <v/>
      </c>
      <c r="Y94" s="174" t="str">
        <f>IF(A94="","",IF(A94&lt;&gt;83,"エラー",83&amp;"人目"))</f>
        <v/>
      </c>
      <c r="Z94" s="95" t="str">
        <f>IFERROR(IF(OR(C94="",D94="",E94=""),"",VLOOKUP(C94&amp;D94&amp;E94,コード!$K$3:$L$210,2,FALSE)),"エラー")</f>
        <v/>
      </c>
      <c r="AA94" s="92" t="str">
        <f>IFERROR(IF(F94="","",VLOOKUP(F94,コード!$N$3:$O$4,2,FALSE)),"エラー")</f>
        <v/>
      </c>
      <c r="AB94" s="91" t="str">
        <f>IFERROR(IF(OR(G94="",H94=""),"",VLOOKUP(G94&amp;H94,コード!$T$3:$U$13,2,FALSE)),"エラー")</f>
        <v/>
      </c>
      <c r="AC94" s="91" t="str">
        <f>IFERROR(IF(I94="","",VLOOKUP(I94,コード!$W$3:$X$10,2,FALSE)),"エラー")</f>
        <v/>
      </c>
      <c r="AD94" s="91" t="str">
        <f>IFERROR(IF(J94="","",VLOOKUP(J94,コード!$Z$3:$AA$4,2,FALSE)),"エラー")</f>
        <v/>
      </c>
      <c r="AE94" s="176" t="str">
        <f t="shared" si="26"/>
        <v/>
      </c>
      <c r="AF94" s="177" t="str">
        <f>IFERROR(IF(N94="","",VLOOKUP(N94,コード!$AG$3:$AH$5,2,FALSE)),"エラー")</f>
        <v/>
      </c>
      <c r="AG94" s="94" t="str">
        <f>IFERROR(IF(O94="","",VLOOKUP(O94,コード!$AM$3:$AN$5,2,FALSE)),"エラー")</f>
        <v/>
      </c>
      <c r="AH94" s="94" t="str">
        <f>IFERROR(IF(P94="","",VLOOKUP(P94,コード!$AM$3:$AN$5,2,FALSE)),"エラー")</f>
        <v/>
      </c>
      <c r="AI94" s="96" t="str">
        <f>IFERROR(IF(OR(Q94="",R94=""),"",VLOOKUP(Q94&amp;R94,コード!$AS$3:$AT$12,2,FALSE)),"エラー")</f>
        <v/>
      </c>
      <c r="AJ94" s="90"/>
      <c r="AK94" s="166" t="str">
        <f t="shared" si="16"/>
        <v/>
      </c>
      <c r="AL94" s="139" t="str">
        <f t="shared" si="17"/>
        <v/>
      </c>
      <c r="AM94" s="139" t="str">
        <f t="shared" si="18"/>
        <v/>
      </c>
      <c r="AN94" s="139" t="str">
        <f t="shared" si="19"/>
        <v/>
      </c>
      <c r="AO94" s="139" t="str">
        <f t="shared" si="20"/>
        <v/>
      </c>
      <c r="AP94" s="139" t="str">
        <f t="shared" si="21"/>
        <v/>
      </c>
      <c r="AQ94" s="141" t="str">
        <f t="shared" si="22"/>
        <v/>
      </c>
    </row>
    <row r="95" spans="1:43" ht="24" customHeight="1">
      <c r="A95" s="239"/>
      <c r="B95" s="240"/>
      <c r="C95" s="220"/>
      <c r="D95" s="221"/>
      <c r="E95" s="222"/>
      <c r="F95" s="220"/>
      <c r="G95" s="220"/>
      <c r="H95" s="223"/>
      <c r="I95" s="220"/>
      <c r="J95" s="224"/>
      <c r="K95" s="220"/>
      <c r="L95" s="221"/>
      <c r="M95" s="225"/>
      <c r="N95" s="224"/>
      <c r="O95" s="224"/>
      <c r="P95" s="222"/>
      <c r="Q95" s="226"/>
      <c r="R95" s="227"/>
      <c r="S95" s="241"/>
      <c r="T95" s="242"/>
      <c r="U95" s="243"/>
      <c r="V95" s="97"/>
      <c r="W95" s="175" t="str">
        <f t="shared" si="25"/>
        <v/>
      </c>
      <c r="X95" s="93" t="str">
        <f t="shared" si="27"/>
        <v/>
      </c>
      <c r="Y95" s="174" t="str">
        <f>IF(A95="","",IF(A95&lt;&gt;84,"エラー",84&amp;"人目"))</f>
        <v/>
      </c>
      <c r="Z95" s="95" t="str">
        <f>IFERROR(IF(OR(C95="",D95="",E95=""),"",VLOOKUP(C95&amp;D95&amp;E95,コード!$K$3:$L$210,2,FALSE)),"エラー")</f>
        <v/>
      </c>
      <c r="AA95" s="92" t="str">
        <f>IFERROR(IF(F95="","",VLOOKUP(F95,コード!$N$3:$O$4,2,FALSE)),"エラー")</f>
        <v/>
      </c>
      <c r="AB95" s="91" t="str">
        <f>IFERROR(IF(OR(G95="",H95=""),"",VLOOKUP(G95&amp;H95,コード!$T$3:$U$13,2,FALSE)),"エラー")</f>
        <v/>
      </c>
      <c r="AC95" s="91" t="str">
        <f>IFERROR(IF(I95="","",VLOOKUP(I95,コード!$W$3:$X$10,2,FALSE)),"エラー")</f>
        <v/>
      </c>
      <c r="AD95" s="91" t="str">
        <f>IFERROR(IF(J95="","",VLOOKUP(J95,コード!$Z$3:$AA$4,2,FALSE)),"エラー")</f>
        <v/>
      </c>
      <c r="AE95" s="176" t="str">
        <f t="shared" si="26"/>
        <v/>
      </c>
      <c r="AF95" s="177" t="str">
        <f>IFERROR(IF(N95="","",VLOOKUP(N95,コード!$AG$3:$AH$5,2,FALSE)),"エラー")</f>
        <v/>
      </c>
      <c r="AG95" s="94" t="str">
        <f>IFERROR(IF(O95="","",VLOOKUP(O95,コード!$AM$3:$AN$5,2,FALSE)),"エラー")</f>
        <v/>
      </c>
      <c r="AH95" s="94" t="str">
        <f>IFERROR(IF(P95="","",VLOOKUP(P95,コード!$AM$3:$AN$5,2,FALSE)),"エラー")</f>
        <v/>
      </c>
      <c r="AI95" s="96" t="str">
        <f>IFERROR(IF(OR(Q95="",R95=""),"",VLOOKUP(Q95&amp;R95,コード!$AS$3:$AT$12,2,FALSE)),"エラー")</f>
        <v/>
      </c>
      <c r="AJ95" s="90"/>
      <c r="AK95" s="166" t="str">
        <f t="shared" si="16"/>
        <v/>
      </c>
      <c r="AL95" s="139" t="str">
        <f t="shared" si="17"/>
        <v/>
      </c>
      <c r="AM95" s="139" t="str">
        <f t="shared" si="18"/>
        <v/>
      </c>
      <c r="AN95" s="139" t="str">
        <f t="shared" si="19"/>
        <v/>
      </c>
      <c r="AO95" s="139" t="str">
        <f t="shared" si="20"/>
        <v/>
      </c>
      <c r="AP95" s="139" t="str">
        <f t="shared" si="21"/>
        <v/>
      </c>
      <c r="AQ95" s="141" t="str">
        <f t="shared" si="22"/>
        <v/>
      </c>
    </row>
    <row r="96" spans="1:43" ht="24" customHeight="1">
      <c r="A96" s="239"/>
      <c r="B96" s="240"/>
      <c r="C96" s="220"/>
      <c r="D96" s="221"/>
      <c r="E96" s="222"/>
      <c r="F96" s="220"/>
      <c r="G96" s="220"/>
      <c r="H96" s="223"/>
      <c r="I96" s="220"/>
      <c r="J96" s="224"/>
      <c r="K96" s="220"/>
      <c r="L96" s="221"/>
      <c r="M96" s="225"/>
      <c r="N96" s="224"/>
      <c r="O96" s="224"/>
      <c r="P96" s="222"/>
      <c r="Q96" s="226"/>
      <c r="R96" s="227"/>
      <c r="S96" s="241"/>
      <c r="T96" s="242"/>
      <c r="U96" s="243"/>
      <c r="V96" s="97"/>
      <c r="W96" s="175" t="str">
        <f t="shared" si="25"/>
        <v/>
      </c>
      <c r="X96" s="93" t="str">
        <f t="shared" si="27"/>
        <v/>
      </c>
      <c r="Y96" s="174" t="str">
        <f>IF(A96="","",IF(A96&lt;&gt;85,"エラー",85&amp;"人目"))</f>
        <v/>
      </c>
      <c r="Z96" s="95" t="str">
        <f>IFERROR(IF(OR(C96="",D96="",E96=""),"",VLOOKUP(C96&amp;D96&amp;E96,コード!$K$3:$L$210,2,FALSE)),"エラー")</f>
        <v/>
      </c>
      <c r="AA96" s="92" t="str">
        <f>IFERROR(IF(F96="","",VLOOKUP(F96,コード!$N$3:$O$4,2,FALSE)),"エラー")</f>
        <v/>
      </c>
      <c r="AB96" s="91" t="str">
        <f>IFERROR(IF(OR(G96="",H96=""),"",VLOOKUP(G96&amp;H96,コード!$T$3:$U$13,2,FALSE)),"エラー")</f>
        <v/>
      </c>
      <c r="AC96" s="91" t="str">
        <f>IFERROR(IF(I96="","",VLOOKUP(I96,コード!$W$3:$X$10,2,FALSE)),"エラー")</f>
        <v/>
      </c>
      <c r="AD96" s="91" t="str">
        <f>IFERROR(IF(J96="","",VLOOKUP(J96,コード!$Z$3:$AA$4,2,FALSE)),"エラー")</f>
        <v/>
      </c>
      <c r="AE96" s="176" t="str">
        <f t="shared" si="26"/>
        <v/>
      </c>
      <c r="AF96" s="177" t="str">
        <f>IFERROR(IF(N96="","",VLOOKUP(N96,コード!$AG$3:$AH$5,2,FALSE)),"エラー")</f>
        <v/>
      </c>
      <c r="AG96" s="94" t="str">
        <f>IFERROR(IF(O96="","",VLOOKUP(O96,コード!$AM$3:$AN$5,2,FALSE)),"エラー")</f>
        <v/>
      </c>
      <c r="AH96" s="94" t="str">
        <f>IFERROR(IF(P96="","",VLOOKUP(P96,コード!$AM$3:$AN$5,2,FALSE)),"エラー")</f>
        <v/>
      </c>
      <c r="AI96" s="96" t="str">
        <f>IFERROR(IF(OR(Q96="",R96=""),"",VLOOKUP(Q96&amp;R96,コード!$AS$3:$AT$12,2,FALSE)),"エラー")</f>
        <v/>
      </c>
      <c r="AJ96" s="90"/>
      <c r="AK96" s="166" t="str">
        <f t="shared" si="16"/>
        <v/>
      </c>
      <c r="AL96" s="139" t="str">
        <f t="shared" si="17"/>
        <v/>
      </c>
      <c r="AM96" s="139" t="str">
        <f t="shared" si="18"/>
        <v/>
      </c>
      <c r="AN96" s="139" t="str">
        <f t="shared" si="19"/>
        <v/>
      </c>
      <c r="AO96" s="139" t="str">
        <f t="shared" si="20"/>
        <v/>
      </c>
      <c r="AP96" s="139" t="str">
        <f t="shared" si="21"/>
        <v/>
      </c>
      <c r="AQ96" s="141" t="str">
        <f t="shared" si="22"/>
        <v/>
      </c>
    </row>
    <row r="97" spans="1:43" ht="24" customHeight="1">
      <c r="A97" s="239"/>
      <c r="B97" s="240"/>
      <c r="C97" s="220"/>
      <c r="D97" s="221"/>
      <c r="E97" s="222"/>
      <c r="F97" s="220"/>
      <c r="G97" s="220"/>
      <c r="H97" s="223"/>
      <c r="I97" s="220"/>
      <c r="J97" s="224"/>
      <c r="K97" s="220"/>
      <c r="L97" s="221"/>
      <c r="M97" s="225"/>
      <c r="N97" s="224"/>
      <c r="O97" s="224"/>
      <c r="P97" s="222"/>
      <c r="Q97" s="226"/>
      <c r="R97" s="227"/>
      <c r="S97" s="241"/>
      <c r="T97" s="242"/>
      <c r="U97" s="243"/>
      <c r="V97" s="97"/>
      <c r="W97" s="175" t="str">
        <f t="shared" si="25"/>
        <v/>
      </c>
      <c r="X97" s="93" t="str">
        <f t="shared" si="27"/>
        <v/>
      </c>
      <c r="Y97" s="174" t="str">
        <f>IF(A97="","",IF(A97&lt;&gt;86,"エラー",86&amp;"人目"))</f>
        <v/>
      </c>
      <c r="Z97" s="95" t="str">
        <f>IFERROR(IF(OR(C97="",D97="",E97=""),"",VLOOKUP(C97&amp;D97&amp;E97,コード!$K$3:$L$210,2,FALSE)),"エラー")</f>
        <v/>
      </c>
      <c r="AA97" s="92" t="str">
        <f>IFERROR(IF(F97="","",VLOOKUP(F97,コード!$N$3:$O$4,2,FALSE)),"エラー")</f>
        <v/>
      </c>
      <c r="AB97" s="91" t="str">
        <f>IFERROR(IF(OR(G97="",H97=""),"",VLOOKUP(G97&amp;H97,コード!$T$3:$U$13,2,FALSE)),"エラー")</f>
        <v/>
      </c>
      <c r="AC97" s="91" t="str">
        <f>IFERROR(IF(I97="","",VLOOKUP(I97,コード!$W$3:$X$10,2,FALSE)),"エラー")</f>
        <v/>
      </c>
      <c r="AD97" s="91" t="str">
        <f>IFERROR(IF(J97="","",VLOOKUP(J97,コード!$Z$3:$AA$4,2,FALSE)),"エラー")</f>
        <v/>
      </c>
      <c r="AE97" s="176" t="str">
        <f t="shared" si="26"/>
        <v/>
      </c>
      <c r="AF97" s="177" t="str">
        <f>IFERROR(IF(N97="","",VLOOKUP(N97,コード!$AG$3:$AH$5,2,FALSE)),"エラー")</f>
        <v/>
      </c>
      <c r="AG97" s="94" t="str">
        <f>IFERROR(IF(O97="","",VLOOKUP(O97,コード!$AM$3:$AN$5,2,FALSE)),"エラー")</f>
        <v/>
      </c>
      <c r="AH97" s="94" t="str">
        <f>IFERROR(IF(P97="","",VLOOKUP(P97,コード!$AM$3:$AN$5,2,FALSE)),"エラー")</f>
        <v/>
      </c>
      <c r="AI97" s="96" t="str">
        <f>IFERROR(IF(OR(Q97="",R97=""),"",VLOOKUP(Q97&amp;R97,コード!$AS$3:$AT$12,2,FALSE)),"エラー")</f>
        <v/>
      </c>
      <c r="AJ97" s="90"/>
      <c r="AK97" s="166" t="str">
        <f t="shared" si="16"/>
        <v/>
      </c>
      <c r="AL97" s="139" t="str">
        <f t="shared" si="17"/>
        <v/>
      </c>
      <c r="AM97" s="139" t="str">
        <f t="shared" si="18"/>
        <v/>
      </c>
      <c r="AN97" s="139" t="str">
        <f t="shared" si="19"/>
        <v/>
      </c>
      <c r="AO97" s="139" t="str">
        <f t="shared" si="20"/>
        <v/>
      </c>
      <c r="AP97" s="139" t="str">
        <f t="shared" si="21"/>
        <v/>
      </c>
      <c r="AQ97" s="141" t="str">
        <f t="shared" si="22"/>
        <v/>
      </c>
    </row>
    <row r="98" spans="1:43" ht="24" customHeight="1">
      <c r="A98" s="239"/>
      <c r="B98" s="240"/>
      <c r="C98" s="220"/>
      <c r="D98" s="221"/>
      <c r="E98" s="222"/>
      <c r="F98" s="220"/>
      <c r="G98" s="220"/>
      <c r="H98" s="223"/>
      <c r="I98" s="220"/>
      <c r="J98" s="224"/>
      <c r="K98" s="220"/>
      <c r="L98" s="221"/>
      <c r="M98" s="225"/>
      <c r="N98" s="224"/>
      <c r="O98" s="224"/>
      <c r="P98" s="222"/>
      <c r="Q98" s="226"/>
      <c r="R98" s="227"/>
      <c r="S98" s="241"/>
      <c r="T98" s="242"/>
      <c r="U98" s="243"/>
      <c r="V98" s="97"/>
      <c r="W98" s="175" t="str">
        <f t="shared" si="25"/>
        <v/>
      </c>
      <c r="X98" s="93" t="str">
        <f t="shared" si="27"/>
        <v/>
      </c>
      <c r="Y98" s="174" t="str">
        <f>IF(A98="","",IF(A98&lt;&gt;87,"エラー",87&amp;"人目"))</f>
        <v/>
      </c>
      <c r="Z98" s="95" t="str">
        <f>IFERROR(IF(OR(C98="",D98="",E98=""),"",VLOOKUP(C98&amp;D98&amp;E98,コード!$K$3:$L$210,2,FALSE)),"エラー")</f>
        <v/>
      </c>
      <c r="AA98" s="92" t="str">
        <f>IFERROR(IF(F98="","",VLOOKUP(F98,コード!$N$3:$O$4,2,FALSE)),"エラー")</f>
        <v/>
      </c>
      <c r="AB98" s="91" t="str">
        <f>IFERROR(IF(OR(G98="",H98=""),"",VLOOKUP(G98&amp;H98,コード!$T$3:$U$13,2,FALSE)),"エラー")</f>
        <v/>
      </c>
      <c r="AC98" s="91" t="str">
        <f>IFERROR(IF(I98="","",VLOOKUP(I98,コード!$W$3:$X$10,2,FALSE)),"エラー")</f>
        <v/>
      </c>
      <c r="AD98" s="91" t="str">
        <f>IFERROR(IF(J98="","",VLOOKUP(J98,コード!$Z$3:$AA$4,2,FALSE)),"エラー")</f>
        <v/>
      </c>
      <c r="AE98" s="176" t="str">
        <f t="shared" si="26"/>
        <v/>
      </c>
      <c r="AF98" s="177" t="str">
        <f>IFERROR(IF(N98="","",VLOOKUP(N98,コード!$AG$3:$AH$5,2,FALSE)),"エラー")</f>
        <v/>
      </c>
      <c r="AG98" s="94" t="str">
        <f>IFERROR(IF(O98="","",VLOOKUP(O98,コード!$AM$3:$AN$5,2,FALSE)),"エラー")</f>
        <v/>
      </c>
      <c r="AH98" s="94" t="str">
        <f>IFERROR(IF(P98="","",VLOOKUP(P98,コード!$AM$3:$AN$5,2,FALSE)),"エラー")</f>
        <v/>
      </c>
      <c r="AI98" s="96" t="str">
        <f>IFERROR(IF(OR(Q98="",R98=""),"",VLOOKUP(Q98&amp;R98,コード!$AS$3:$AT$12,2,FALSE)),"エラー")</f>
        <v/>
      </c>
      <c r="AJ98" s="90"/>
      <c r="AK98" s="166" t="str">
        <f t="shared" si="16"/>
        <v/>
      </c>
      <c r="AL98" s="139" t="str">
        <f t="shared" si="17"/>
        <v/>
      </c>
      <c r="AM98" s="139" t="str">
        <f t="shared" si="18"/>
        <v/>
      </c>
      <c r="AN98" s="139" t="str">
        <f t="shared" si="19"/>
        <v/>
      </c>
      <c r="AO98" s="139" t="str">
        <f t="shared" si="20"/>
        <v/>
      </c>
      <c r="AP98" s="139" t="str">
        <f t="shared" si="21"/>
        <v/>
      </c>
      <c r="AQ98" s="141" t="str">
        <f t="shared" si="22"/>
        <v/>
      </c>
    </row>
    <row r="99" spans="1:43" ht="24" customHeight="1">
      <c r="A99" s="239"/>
      <c r="B99" s="240"/>
      <c r="C99" s="220"/>
      <c r="D99" s="221"/>
      <c r="E99" s="222"/>
      <c r="F99" s="220"/>
      <c r="G99" s="220"/>
      <c r="H99" s="223"/>
      <c r="I99" s="220"/>
      <c r="J99" s="224"/>
      <c r="K99" s="220"/>
      <c r="L99" s="221"/>
      <c r="M99" s="225"/>
      <c r="N99" s="224"/>
      <c r="O99" s="224"/>
      <c r="P99" s="222"/>
      <c r="Q99" s="226"/>
      <c r="R99" s="227"/>
      <c r="S99" s="241"/>
      <c r="T99" s="242"/>
      <c r="U99" s="243"/>
      <c r="V99" s="97"/>
      <c r="W99" s="175" t="str">
        <f t="shared" si="25"/>
        <v/>
      </c>
      <c r="X99" s="93" t="str">
        <f t="shared" si="27"/>
        <v/>
      </c>
      <c r="Y99" s="174" t="str">
        <f>IF(A99="","",IF(A99&lt;&gt;88,"エラー",88&amp;"人目"))</f>
        <v/>
      </c>
      <c r="Z99" s="95" t="str">
        <f>IFERROR(IF(OR(C99="",D99="",E99=""),"",VLOOKUP(C99&amp;D99&amp;E99,コード!$K$3:$L$210,2,FALSE)),"エラー")</f>
        <v/>
      </c>
      <c r="AA99" s="92" t="str">
        <f>IFERROR(IF(F99="","",VLOOKUP(F99,コード!$N$3:$O$4,2,FALSE)),"エラー")</f>
        <v/>
      </c>
      <c r="AB99" s="91" t="str">
        <f>IFERROR(IF(OR(G99="",H99=""),"",VLOOKUP(G99&amp;H99,コード!$T$3:$U$13,2,FALSE)),"エラー")</f>
        <v/>
      </c>
      <c r="AC99" s="91" t="str">
        <f>IFERROR(IF(I99="","",VLOOKUP(I99,コード!$W$3:$X$10,2,FALSE)),"エラー")</f>
        <v/>
      </c>
      <c r="AD99" s="91" t="str">
        <f>IFERROR(IF(J99="","",VLOOKUP(J99,コード!$Z$3:$AA$4,2,FALSE)),"エラー")</f>
        <v/>
      </c>
      <c r="AE99" s="176" t="str">
        <f t="shared" si="26"/>
        <v/>
      </c>
      <c r="AF99" s="177" t="str">
        <f>IFERROR(IF(N99="","",VLOOKUP(N99,コード!$AG$3:$AH$5,2,FALSE)),"エラー")</f>
        <v/>
      </c>
      <c r="AG99" s="94" t="str">
        <f>IFERROR(IF(O99="","",VLOOKUP(O99,コード!$AM$3:$AN$5,2,FALSE)),"エラー")</f>
        <v/>
      </c>
      <c r="AH99" s="94" t="str">
        <f>IFERROR(IF(P99="","",VLOOKUP(P99,コード!$AM$3:$AN$5,2,FALSE)),"エラー")</f>
        <v/>
      </c>
      <c r="AI99" s="96" t="str">
        <f>IFERROR(IF(OR(Q99="",R99=""),"",VLOOKUP(Q99&amp;R99,コード!$AS$3:$AT$12,2,FALSE)),"エラー")</f>
        <v/>
      </c>
      <c r="AJ99" s="90"/>
      <c r="AK99" s="166" t="str">
        <f t="shared" si="16"/>
        <v/>
      </c>
      <c r="AL99" s="139" t="str">
        <f t="shared" si="17"/>
        <v/>
      </c>
      <c r="AM99" s="139" t="str">
        <f t="shared" si="18"/>
        <v/>
      </c>
      <c r="AN99" s="139" t="str">
        <f t="shared" si="19"/>
        <v/>
      </c>
      <c r="AO99" s="139" t="str">
        <f t="shared" si="20"/>
        <v/>
      </c>
      <c r="AP99" s="139" t="str">
        <f t="shared" si="21"/>
        <v/>
      </c>
      <c r="AQ99" s="141" t="str">
        <f t="shared" si="22"/>
        <v/>
      </c>
    </row>
    <row r="100" spans="1:43" ht="24" customHeight="1">
      <c r="A100" s="239"/>
      <c r="B100" s="240"/>
      <c r="C100" s="220"/>
      <c r="D100" s="221"/>
      <c r="E100" s="222"/>
      <c r="F100" s="224"/>
      <c r="G100" s="220"/>
      <c r="H100" s="223"/>
      <c r="I100" s="220"/>
      <c r="J100" s="224"/>
      <c r="K100" s="220"/>
      <c r="L100" s="221"/>
      <c r="M100" s="225"/>
      <c r="N100" s="224"/>
      <c r="O100" s="224"/>
      <c r="P100" s="222"/>
      <c r="Q100" s="226"/>
      <c r="R100" s="227"/>
      <c r="S100" s="241"/>
      <c r="T100" s="242"/>
      <c r="U100" s="243"/>
      <c r="V100" s="97"/>
      <c r="W100" s="175" t="str">
        <f t="shared" si="25"/>
        <v/>
      </c>
      <c r="X100" s="93" t="str">
        <f t="shared" si="27"/>
        <v/>
      </c>
      <c r="Y100" s="174" t="str">
        <f>IF(A100="","",IF(A100&lt;&gt;89,"エラー",89&amp;"人目"))</f>
        <v/>
      </c>
      <c r="Z100" s="95" t="str">
        <f>IFERROR(IF(OR(C100="",D100="",E100=""),"",VLOOKUP(C100&amp;D100&amp;E100,コード!$K$3:$L$210,2,FALSE)),"エラー")</f>
        <v/>
      </c>
      <c r="AA100" s="92" t="str">
        <f>IFERROR(IF(F100="","",VLOOKUP(F100,コード!$N$3:$O$4,2,FALSE)),"エラー")</f>
        <v/>
      </c>
      <c r="AB100" s="91" t="str">
        <f>IFERROR(IF(OR(G100="",H100=""),"",VLOOKUP(G100&amp;H100,コード!$T$3:$U$13,2,FALSE)),"エラー")</f>
        <v/>
      </c>
      <c r="AC100" s="91" t="str">
        <f>IFERROR(IF(I100="","",VLOOKUP(I100,コード!$W$3:$X$10,2,FALSE)),"エラー")</f>
        <v/>
      </c>
      <c r="AD100" s="91" t="str">
        <f>IFERROR(IF(J100="","",VLOOKUP(J100,コード!$Z$3:$AA$4,2,FALSE)),"エラー")</f>
        <v/>
      </c>
      <c r="AE100" s="176" t="str">
        <f t="shared" si="26"/>
        <v/>
      </c>
      <c r="AF100" s="177" t="str">
        <f>IFERROR(IF(N100="","",VLOOKUP(N100,コード!$AG$3:$AH$5,2,FALSE)),"エラー")</f>
        <v/>
      </c>
      <c r="AG100" s="94" t="str">
        <f>IFERROR(IF(O100="","",VLOOKUP(O100,コード!$AM$3:$AN$5,2,FALSE)),"エラー")</f>
        <v/>
      </c>
      <c r="AH100" s="94" t="str">
        <f>IFERROR(IF(P100="","",VLOOKUP(P100,コード!$AM$3:$AN$5,2,FALSE)),"エラー")</f>
        <v/>
      </c>
      <c r="AI100" s="96" t="str">
        <f>IFERROR(IF(OR(Q100="",R100=""),"",VLOOKUP(Q100&amp;R100,コード!$AS$3:$AT$12,2,FALSE)),"エラー")</f>
        <v/>
      </c>
      <c r="AJ100" s="90"/>
      <c r="AK100" s="166" t="str">
        <f t="shared" si="16"/>
        <v/>
      </c>
      <c r="AL100" s="139" t="str">
        <f t="shared" si="17"/>
        <v/>
      </c>
      <c r="AM100" s="139" t="str">
        <f t="shared" si="18"/>
        <v/>
      </c>
      <c r="AN100" s="139" t="str">
        <f t="shared" si="19"/>
        <v/>
      </c>
      <c r="AO100" s="139" t="str">
        <f t="shared" si="20"/>
        <v/>
      </c>
      <c r="AP100" s="139" t="str">
        <f t="shared" si="21"/>
        <v/>
      </c>
      <c r="AQ100" s="141" t="str">
        <f t="shared" si="22"/>
        <v/>
      </c>
    </row>
    <row r="101" spans="1:43" ht="24" customHeight="1">
      <c r="A101" s="239"/>
      <c r="B101" s="240"/>
      <c r="C101" s="220"/>
      <c r="D101" s="221"/>
      <c r="E101" s="222"/>
      <c r="F101" s="220"/>
      <c r="G101" s="220"/>
      <c r="H101" s="223"/>
      <c r="I101" s="220"/>
      <c r="J101" s="224"/>
      <c r="K101" s="220"/>
      <c r="L101" s="221"/>
      <c r="M101" s="225"/>
      <c r="N101" s="224"/>
      <c r="O101" s="224"/>
      <c r="P101" s="222"/>
      <c r="Q101" s="226"/>
      <c r="R101" s="227"/>
      <c r="S101" s="241"/>
      <c r="T101" s="242"/>
      <c r="U101" s="243"/>
      <c r="V101" s="97"/>
      <c r="W101" s="175" t="str">
        <f t="shared" si="25"/>
        <v/>
      </c>
      <c r="X101" s="93" t="str">
        <f t="shared" si="27"/>
        <v/>
      </c>
      <c r="Y101" s="174" t="str">
        <f>IF(A101="","",IF(A101&lt;&gt;90,"エラー",90&amp;"人目"))</f>
        <v/>
      </c>
      <c r="Z101" s="95" t="str">
        <f>IFERROR(IF(OR(C101="",D101="",E101=""),"",VLOOKUP(C101&amp;D101&amp;E101,コード!$K$3:$L$210,2,FALSE)),"エラー")</f>
        <v/>
      </c>
      <c r="AA101" s="92" t="str">
        <f>IFERROR(IF(F101="","",VLOOKUP(F101,コード!$N$3:$O$4,2,FALSE)),"エラー")</f>
        <v/>
      </c>
      <c r="AB101" s="91" t="str">
        <f>IFERROR(IF(OR(G101="",H101=""),"",VLOOKUP(G101&amp;H101,コード!$T$3:$U$13,2,FALSE)),"エラー")</f>
        <v/>
      </c>
      <c r="AC101" s="91" t="str">
        <f>IFERROR(IF(I101="","",VLOOKUP(I101,コード!$W$3:$X$10,2,FALSE)),"エラー")</f>
        <v/>
      </c>
      <c r="AD101" s="91" t="str">
        <f>IFERROR(IF(J101="","",VLOOKUP(J101,コード!$Z$3:$AA$4,2,FALSE)),"エラー")</f>
        <v/>
      </c>
      <c r="AE101" s="176" t="str">
        <f t="shared" si="26"/>
        <v/>
      </c>
      <c r="AF101" s="177" t="str">
        <f>IFERROR(IF(N101="","",VLOOKUP(N101,コード!$AG$3:$AH$5,2,FALSE)),"エラー")</f>
        <v/>
      </c>
      <c r="AG101" s="94" t="str">
        <f>IFERROR(IF(O101="","",VLOOKUP(O101,コード!$AM$3:$AN$5,2,FALSE)),"エラー")</f>
        <v/>
      </c>
      <c r="AH101" s="94" t="str">
        <f>IFERROR(IF(P101="","",VLOOKUP(P101,コード!$AM$3:$AN$5,2,FALSE)),"エラー")</f>
        <v/>
      </c>
      <c r="AI101" s="96" t="str">
        <f>IFERROR(IF(OR(Q101="",R101=""),"",VLOOKUP(Q101&amp;R101,コード!$AS$3:$AT$12,2,FALSE)),"エラー")</f>
        <v/>
      </c>
      <c r="AJ101" s="90"/>
      <c r="AK101" s="166" t="str">
        <f t="shared" si="16"/>
        <v/>
      </c>
      <c r="AL101" s="139" t="str">
        <f t="shared" si="17"/>
        <v/>
      </c>
      <c r="AM101" s="139" t="str">
        <f t="shared" si="18"/>
        <v/>
      </c>
      <c r="AN101" s="139" t="str">
        <f t="shared" si="19"/>
        <v/>
      </c>
      <c r="AO101" s="139" t="str">
        <f t="shared" si="20"/>
        <v/>
      </c>
      <c r="AP101" s="139" t="str">
        <f t="shared" si="21"/>
        <v/>
      </c>
      <c r="AQ101" s="141" t="str">
        <f t="shared" si="22"/>
        <v/>
      </c>
    </row>
    <row r="102" spans="1:43" ht="24" customHeight="1">
      <c r="A102" s="239"/>
      <c r="B102" s="240"/>
      <c r="C102" s="220"/>
      <c r="D102" s="221"/>
      <c r="E102" s="222"/>
      <c r="F102" s="220"/>
      <c r="G102" s="220"/>
      <c r="H102" s="223"/>
      <c r="I102" s="220"/>
      <c r="J102" s="224"/>
      <c r="K102" s="220"/>
      <c r="L102" s="221"/>
      <c r="M102" s="225"/>
      <c r="N102" s="224"/>
      <c r="O102" s="224"/>
      <c r="P102" s="222"/>
      <c r="Q102" s="226"/>
      <c r="R102" s="227"/>
      <c r="S102" s="241"/>
      <c r="T102" s="242"/>
      <c r="U102" s="243"/>
      <c r="V102" s="97"/>
      <c r="W102" s="175" t="str">
        <f t="shared" si="25"/>
        <v/>
      </c>
      <c r="X102" s="93" t="str">
        <f t="shared" si="27"/>
        <v/>
      </c>
      <c r="Y102" s="174" t="str">
        <f>IF(A102="","",IF(A102&lt;&gt;91,"エラー",91&amp;"人目"))</f>
        <v/>
      </c>
      <c r="Z102" s="95" t="str">
        <f>IFERROR(IF(OR(C102="",D102="",E102=""),"",VLOOKUP(C102&amp;D102&amp;E102,コード!$K$3:$L$210,2,FALSE)),"エラー")</f>
        <v/>
      </c>
      <c r="AA102" s="92" t="str">
        <f>IFERROR(IF(F102="","",VLOOKUP(F102,コード!$N$3:$O$4,2,FALSE)),"エラー")</f>
        <v/>
      </c>
      <c r="AB102" s="91" t="str">
        <f>IFERROR(IF(OR(G102="",H102=""),"",VLOOKUP(G102&amp;H102,コード!$T$3:$U$13,2,FALSE)),"エラー")</f>
        <v/>
      </c>
      <c r="AC102" s="91" t="str">
        <f>IFERROR(IF(I102="","",VLOOKUP(I102,コード!$W$3:$X$10,2,FALSE)),"エラー")</f>
        <v/>
      </c>
      <c r="AD102" s="91" t="str">
        <f>IFERROR(IF(J102="","",VLOOKUP(J102,コード!$Z$3:$AA$4,2,FALSE)),"エラー")</f>
        <v/>
      </c>
      <c r="AE102" s="176" t="str">
        <f t="shared" si="26"/>
        <v/>
      </c>
      <c r="AF102" s="177" t="str">
        <f>IFERROR(IF(N102="","",VLOOKUP(N102,コード!$AG$3:$AH$5,2,FALSE)),"エラー")</f>
        <v/>
      </c>
      <c r="AG102" s="94" t="str">
        <f>IFERROR(IF(O102="","",VLOOKUP(O102,コード!$AM$3:$AN$5,2,FALSE)),"エラー")</f>
        <v/>
      </c>
      <c r="AH102" s="94" t="str">
        <f>IFERROR(IF(P102="","",VLOOKUP(P102,コード!$AM$3:$AN$5,2,FALSE)),"エラー")</f>
        <v/>
      </c>
      <c r="AI102" s="96" t="str">
        <f>IFERROR(IF(OR(Q102="",R102=""),"",VLOOKUP(Q102&amp;R102,コード!$AS$3:$AT$12,2,FALSE)),"エラー")</f>
        <v/>
      </c>
      <c r="AJ102" s="90"/>
      <c r="AK102" s="166" t="str">
        <f t="shared" si="16"/>
        <v/>
      </c>
      <c r="AL102" s="139" t="str">
        <f t="shared" si="17"/>
        <v/>
      </c>
      <c r="AM102" s="139" t="str">
        <f t="shared" si="18"/>
        <v/>
      </c>
      <c r="AN102" s="139" t="str">
        <f t="shared" si="19"/>
        <v/>
      </c>
      <c r="AO102" s="139" t="str">
        <f t="shared" si="20"/>
        <v/>
      </c>
      <c r="AP102" s="139" t="str">
        <f t="shared" si="21"/>
        <v/>
      </c>
      <c r="AQ102" s="141" t="str">
        <f t="shared" si="22"/>
        <v/>
      </c>
    </row>
    <row r="103" spans="1:43" ht="24" customHeight="1">
      <c r="A103" s="239"/>
      <c r="B103" s="240"/>
      <c r="C103" s="220"/>
      <c r="D103" s="221"/>
      <c r="E103" s="222"/>
      <c r="F103" s="220"/>
      <c r="G103" s="220"/>
      <c r="H103" s="223"/>
      <c r="I103" s="220"/>
      <c r="J103" s="224"/>
      <c r="K103" s="220"/>
      <c r="L103" s="221"/>
      <c r="M103" s="225"/>
      <c r="N103" s="224"/>
      <c r="O103" s="224"/>
      <c r="P103" s="222"/>
      <c r="Q103" s="226"/>
      <c r="R103" s="227"/>
      <c r="S103" s="241"/>
      <c r="T103" s="242"/>
      <c r="U103" s="243"/>
      <c r="V103" s="97"/>
      <c r="W103" s="175" t="str">
        <f t="shared" si="25"/>
        <v/>
      </c>
      <c r="X103" s="93" t="str">
        <f t="shared" si="27"/>
        <v/>
      </c>
      <c r="Y103" s="174" t="str">
        <f>IF(A103="","",IF(A103&lt;&gt;92,"エラー",92&amp;"人目"))</f>
        <v/>
      </c>
      <c r="Z103" s="95" t="str">
        <f>IFERROR(IF(OR(C103="",D103="",E103=""),"",VLOOKUP(C103&amp;D103&amp;E103,コード!$K$3:$L$210,2,FALSE)),"エラー")</f>
        <v/>
      </c>
      <c r="AA103" s="92" t="str">
        <f>IFERROR(IF(F103="","",VLOOKUP(F103,コード!$N$3:$O$4,2,FALSE)),"エラー")</f>
        <v/>
      </c>
      <c r="AB103" s="91" t="str">
        <f>IFERROR(IF(OR(G103="",H103=""),"",VLOOKUP(G103&amp;H103,コード!$T$3:$U$13,2,FALSE)),"エラー")</f>
        <v/>
      </c>
      <c r="AC103" s="91" t="str">
        <f>IFERROR(IF(I103="","",VLOOKUP(I103,コード!$W$3:$X$10,2,FALSE)),"エラー")</f>
        <v/>
      </c>
      <c r="AD103" s="91" t="str">
        <f>IFERROR(IF(J103="","",VLOOKUP(J103,コード!$Z$3:$AA$4,2,FALSE)),"エラー")</f>
        <v/>
      </c>
      <c r="AE103" s="176" t="str">
        <f t="shared" si="26"/>
        <v/>
      </c>
      <c r="AF103" s="177" t="str">
        <f>IFERROR(IF(N103="","",VLOOKUP(N103,コード!$AG$3:$AH$5,2,FALSE)),"エラー")</f>
        <v/>
      </c>
      <c r="AG103" s="94" t="str">
        <f>IFERROR(IF(O103="","",VLOOKUP(O103,コード!$AM$3:$AN$5,2,FALSE)),"エラー")</f>
        <v/>
      </c>
      <c r="AH103" s="94" t="str">
        <f>IFERROR(IF(P103="","",VLOOKUP(P103,コード!$AM$3:$AN$5,2,FALSE)),"エラー")</f>
        <v/>
      </c>
      <c r="AI103" s="96" t="str">
        <f>IFERROR(IF(OR(Q103="",R103=""),"",VLOOKUP(Q103&amp;R103,コード!$AS$3:$AT$12,2,FALSE)),"エラー")</f>
        <v/>
      </c>
      <c r="AJ103" s="90"/>
      <c r="AK103" s="166" t="str">
        <f t="shared" si="16"/>
        <v/>
      </c>
      <c r="AL103" s="139" t="str">
        <f t="shared" si="17"/>
        <v/>
      </c>
      <c r="AM103" s="139" t="str">
        <f t="shared" si="18"/>
        <v/>
      </c>
      <c r="AN103" s="139" t="str">
        <f t="shared" si="19"/>
        <v/>
      </c>
      <c r="AO103" s="139" t="str">
        <f t="shared" si="20"/>
        <v/>
      </c>
      <c r="AP103" s="139" t="str">
        <f t="shared" si="21"/>
        <v/>
      </c>
      <c r="AQ103" s="141" t="str">
        <f t="shared" si="22"/>
        <v/>
      </c>
    </row>
    <row r="104" spans="1:43" ht="24" customHeight="1">
      <c r="A104" s="239"/>
      <c r="B104" s="240"/>
      <c r="C104" s="220"/>
      <c r="D104" s="221"/>
      <c r="E104" s="222"/>
      <c r="F104" s="220"/>
      <c r="G104" s="220"/>
      <c r="H104" s="223"/>
      <c r="I104" s="220"/>
      <c r="J104" s="224"/>
      <c r="K104" s="220"/>
      <c r="L104" s="221"/>
      <c r="M104" s="225"/>
      <c r="N104" s="224"/>
      <c r="O104" s="224"/>
      <c r="P104" s="222"/>
      <c r="Q104" s="226"/>
      <c r="R104" s="227"/>
      <c r="S104" s="241"/>
      <c r="T104" s="242"/>
      <c r="U104" s="243"/>
      <c r="V104" s="97"/>
      <c r="W104" s="175" t="str">
        <f t="shared" si="25"/>
        <v/>
      </c>
      <c r="X104" s="93" t="str">
        <f t="shared" si="27"/>
        <v/>
      </c>
      <c r="Y104" s="174" t="str">
        <f>IF(A104="","",IF(A104&lt;&gt;93,"エラー",93&amp;"人目"))</f>
        <v/>
      </c>
      <c r="Z104" s="95" t="str">
        <f>IFERROR(IF(OR(C104="",D104="",E104=""),"",VLOOKUP(C104&amp;D104&amp;E104,コード!$K$3:$L$210,2,FALSE)),"エラー")</f>
        <v/>
      </c>
      <c r="AA104" s="92" t="str">
        <f>IFERROR(IF(F104="","",VLOOKUP(F104,コード!$N$3:$O$4,2,FALSE)),"エラー")</f>
        <v/>
      </c>
      <c r="AB104" s="91" t="str">
        <f>IFERROR(IF(OR(G104="",H104=""),"",VLOOKUP(G104&amp;H104,コード!$T$3:$U$13,2,FALSE)),"エラー")</f>
        <v/>
      </c>
      <c r="AC104" s="91" t="str">
        <f>IFERROR(IF(I104="","",VLOOKUP(I104,コード!$W$3:$X$10,2,FALSE)),"エラー")</f>
        <v/>
      </c>
      <c r="AD104" s="91" t="str">
        <f>IFERROR(IF(J104="","",VLOOKUP(J104,コード!$Z$3:$AA$4,2,FALSE)),"エラー")</f>
        <v/>
      </c>
      <c r="AE104" s="176" t="str">
        <f t="shared" si="26"/>
        <v/>
      </c>
      <c r="AF104" s="177" t="str">
        <f>IFERROR(IF(N104="","",VLOOKUP(N104,コード!$AG$3:$AH$5,2,FALSE)),"エラー")</f>
        <v/>
      </c>
      <c r="AG104" s="94" t="str">
        <f>IFERROR(IF(O104="","",VLOOKUP(O104,コード!$AM$3:$AN$5,2,FALSE)),"エラー")</f>
        <v/>
      </c>
      <c r="AH104" s="94" t="str">
        <f>IFERROR(IF(P104="","",VLOOKUP(P104,コード!$AM$3:$AN$5,2,FALSE)),"エラー")</f>
        <v/>
      </c>
      <c r="AI104" s="96" t="str">
        <f>IFERROR(IF(OR(Q104="",R104=""),"",VLOOKUP(Q104&amp;R104,コード!$AS$3:$AT$12,2,FALSE)),"エラー")</f>
        <v/>
      </c>
      <c r="AJ104" s="90"/>
      <c r="AK104" s="166" t="str">
        <f t="shared" si="16"/>
        <v/>
      </c>
      <c r="AL104" s="139" t="str">
        <f t="shared" si="17"/>
        <v/>
      </c>
      <c r="AM104" s="139" t="str">
        <f t="shared" si="18"/>
        <v/>
      </c>
      <c r="AN104" s="139" t="str">
        <f t="shared" si="19"/>
        <v/>
      </c>
      <c r="AO104" s="139" t="str">
        <f t="shared" si="20"/>
        <v/>
      </c>
      <c r="AP104" s="139" t="str">
        <f t="shared" si="21"/>
        <v/>
      </c>
      <c r="AQ104" s="141" t="str">
        <f t="shared" si="22"/>
        <v/>
      </c>
    </row>
    <row r="105" spans="1:43" ht="24" customHeight="1">
      <c r="A105" s="239"/>
      <c r="B105" s="240"/>
      <c r="C105" s="220"/>
      <c r="D105" s="221"/>
      <c r="E105" s="222"/>
      <c r="F105" s="220"/>
      <c r="G105" s="220"/>
      <c r="H105" s="223"/>
      <c r="I105" s="220"/>
      <c r="J105" s="224"/>
      <c r="K105" s="220"/>
      <c r="L105" s="221"/>
      <c r="M105" s="225"/>
      <c r="N105" s="224"/>
      <c r="O105" s="224"/>
      <c r="P105" s="222"/>
      <c r="Q105" s="226"/>
      <c r="R105" s="227"/>
      <c r="S105" s="241"/>
      <c r="T105" s="242"/>
      <c r="U105" s="243"/>
      <c r="V105" s="97"/>
      <c r="W105" s="175" t="str">
        <f t="shared" si="25"/>
        <v/>
      </c>
      <c r="X105" s="93" t="str">
        <f t="shared" si="27"/>
        <v/>
      </c>
      <c r="Y105" s="174" t="str">
        <f>IF(A105="","",IF(A105&lt;&gt;94,"エラー",94&amp;"人目"))</f>
        <v/>
      </c>
      <c r="Z105" s="95" t="str">
        <f>IFERROR(IF(OR(C105="",D105="",E105=""),"",VLOOKUP(C105&amp;D105&amp;E105,コード!$K$3:$L$210,2,FALSE)),"エラー")</f>
        <v/>
      </c>
      <c r="AA105" s="92" t="str">
        <f>IFERROR(IF(F105="","",VLOOKUP(F105,コード!$N$3:$O$4,2,FALSE)),"エラー")</f>
        <v/>
      </c>
      <c r="AB105" s="91" t="str">
        <f>IFERROR(IF(OR(G105="",H105=""),"",VLOOKUP(G105&amp;H105,コード!$T$3:$U$13,2,FALSE)),"エラー")</f>
        <v/>
      </c>
      <c r="AC105" s="91" t="str">
        <f>IFERROR(IF(I105="","",VLOOKUP(I105,コード!$W$3:$X$10,2,FALSE)),"エラー")</f>
        <v/>
      </c>
      <c r="AD105" s="91" t="str">
        <f>IFERROR(IF(J105="","",VLOOKUP(J105,コード!$Z$3:$AA$4,2,FALSE)),"エラー")</f>
        <v/>
      </c>
      <c r="AE105" s="176" t="str">
        <f t="shared" si="26"/>
        <v/>
      </c>
      <c r="AF105" s="177" t="str">
        <f>IFERROR(IF(N105="","",VLOOKUP(N105,コード!$AG$3:$AH$5,2,FALSE)),"エラー")</f>
        <v/>
      </c>
      <c r="AG105" s="94" t="str">
        <f>IFERROR(IF(O105="","",VLOOKUP(O105,コード!$AM$3:$AN$5,2,FALSE)),"エラー")</f>
        <v/>
      </c>
      <c r="AH105" s="94" t="str">
        <f>IFERROR(IF(P105="","",VLOOKUP(P105,コード!$AM$3:$AN$5,2,FALSE)),"エラー")</f>
        <v/>
      </c>
      <c r="AI105" s="96" t="str">
        <f>IFERROR(IF(OR(Q105="",R105=""),"",VLOOKUP(Q105&amp;R105,コード!$AS$3:$AT$12,2,FALSE)),"エラー")</f>
        <v/>
      </c>
      <c r="AJ105" s="90"/>
      <c r="AK105" s="166" t="str">
        <f t="shared" ref="AK105:AK168" si="28">IFERROR(IF(OR(C105="",D105="",E105="",J105=""),"",IF(AND(J105="1",OR(C105&amp;D105&amp;E105="190",C105&amp;D105&amp;E105="290",C105&amp;D105&amp;E105="390",C105&amp;D105&amp;E105="490",C105&amp;D105&amp;E105="590",C105&amp;D105&amp;E105="690",C105&amp;D105&amp;E105="790",C105&amp;D105&amp;E105="801")),"エラー？",IF(Z105="エラー","エラー","○"))),"エラー")</f>
        <v/>
      </c>
      <c r="AL105" s="139" t="str">
        <f t="shared" ref="AL105:AL168" si="29">IFERROR(IF(OR(G105="",H105="",,J105=""),"",IF(AND(J105="1",G105&amp;H105="15"),"エラー？","○")),"エラー")</f>
        <v/>
      </c>
      <c r="AM105" s="139" t="str">
        <f t="shared" ref="AM105:AM168" si="30">IFERROR(IF(OR(J105="",O105=""),"",IF(AND(J105="1",O105="3"),"エラー？","○")),"エラー")</f>
        <v/>
      </c>
      <c r="AN105" s="139" t="str">
        <f t="shared" ref="AN105:AN168" si="31">IFERROR(IF(OR(J105="",P105=""),"",IF(AND(J105="1",P105="3"),"エラー？","○")),"エラー")</f>
        <v/>
      </c>
      <c r="AO105" s="139" t="str">
        <f t="shared" ref="AO105:AO168" si="32">IFERROR(IF(I105="","",IF(OR(I105="1",I105="2"),"エラー？","○")),"エラー")</f>
        <v/>
      </c>
      <c r="AP105" s="139" t="str">
        <f t="shared" ref="AP105:AP168" si="33">IFERROR(IF(OR(J105="",K105="",L105="",M105=""),"",IF(AND(J105="1",K105&amp;L105&amp;M105="999"),"エラー","○")),"エラー")</f>
        <v/>
      </c>
      <c r="AQ105" s="141" t="str">
        <f t="shared" ref="AQ105:AQ168" si="34">IF(OR(J105="",K105="",L105="",M105=""),"",IF(AND(J105="2",K105&amp;L105&amp;M105&lt;&gt;"999"),"エラー","○"))</f>
        <v/>
      </c>
    </row>
    <row r="106" spans="1:43" ht="24" customHeight="1">
      <c r="A106" s="239"/>
      <c r="B106" s="240"/>
      <c r="C106" s="220"/>
      <c r="D106" s="221"/>
      <c r="E106" s="222"/>
      <c r="F106" s="220"/>
      <c r="G106" s="220"/>
      <c r="H106" s="223"/>
      <c r="I106" s="220"/>
      <c r="J106" s="224"/>
      <c r="K106" s="220"/>
      <c r="L106" s="221"/>
      <c r="M106" s="225"/>
      <c r="N106" s="224"/>
      <c r="O106" s="224"/>
      <c r="P106" s="222"/>
      <c r="Q106" s="226"/>
      <c r="R106" s="227"/>
      <c r="S106" s="241"/>
      <c r="T106" s="242"/>
      <c r="U106" s="243"/>
      <c r="V106" s="97"/>
      <c r="W106" s="175" t="str">
        <f t="shared" si="25"/>
        <v/>
      </c>
      <c r="X106" s="93" t="str">
        <f t="shared" si="27"/>
        <v/>
      </c>
      <c r="Y106" s="174" t="str">
        <f>IF(A106="","",IF(A106&lt;&gt;95,"エラー",95&amp;"人目"))</f>
        <v/>
      </c>
      <c r="Z106" s="95" t="str">
        <f>IFERROR(IF(OR(C106="",D106="",E106=""),"",VLOOKUP(C106&amp;D106&amp;E106,コード!$K$3:$L$210,2,FALSE)),"エラー")</f>
        <v/>
      </c>
      <c r="AA106" s="92" t="str">
        <f>IFERROR(IF(F106="","",VLOOKUP(F106,コード!$N$3:$O$4,2,FALSE)),"エラー")</f>
        <v/>
      </c>
      <c r="AB106" s="91" t="str">
        <f>IFERROR(IF(OR(G106="",H106=""),"",VLOOKUP(G106&amp;H106,コード!$T$3:$U$13,2,FALSE)),"エラー")</f>
        <v/>
      </c>
      <c r="AC106" s="91" t="str">
        <f>IFERROR(IF(I106="","",VLOOKUP(I106,コード!$W$3:$X$10,2,FALSE)),"エラー")</f>
        <v/>
      </c>
      <c r="AD106" s="91" t="str">
        <f>IFERROR(IF(J106="","",VLOOKUP(J106,コード!$Z$3:$AA$4,2,FALSE)),"エラー")</f>
        <v/>
      </c>
      <c r="AE106" s="176" t="str">
        <f t="shared" si="26"/>
        <v/>
      </c>
      <c r="AF106" s="177" t="str">
        <f>IFERROR(IF(N106="","",VLOOKUP(N106,コード!$AG$3:$AH$5,2,FALSE)),"エラー")</f>
        <v/>
      </c>
      <c r="AG106" s="94" t="str">
        <f>IFERROR(IF(O106="","",VLOOKUP(O106,コード!$AM$3:$AN$5,2,FALSE)),"エラー")</f>
        <v/>
      </c>
      <c r="AH106" s="94" t="str">
        <f>IFERROR(IF(P106="","",VLOOKUP(P106,コード!$AM$3:$AN$5,2,FALSE)),"エラー")</f>
        <v/>
      </c>
      <c r="AI106" s="96" t="str">
        <f>IFERROR(IF(OR(Q106="",R106=""),"",VLOOKUP(Q106&amp;R106,コード!$AS$3:$AT$12,2,FALSE)),"エラー")</f>
        <v/>
      </c>
      <c r="AJ106" s="90"/>
      <c r="AK106" s="166" t="str">
        <f t="shared" si="28"/>
        <v/>
      </c>
      <c r="AL106" s="139" t="str">
        <f t="shared" si="29"/>
        <v/>
      </c>
      <c r="AM106" s="139" t="str">
        <f t="shared" si="30"/>
        <v/>
      </c>
      <c r="AN106" s="139" t="str">
        <f t="shared" si="31"/>
        <v/>
      </c>
      <c r="AO106" s="139" t="str">
        <f t="shared" si="32"/>
        <v/>
      </c>
      <c r="AP106" s="139" t="str">
        <f t="shared" si="33"/>
        <v/>
      </c>
      <c r="AQ106" s="141" t="str">
        <f t="shared" si="34"/>
        <v/>
      </c>
    </row>
    <row r="107" spans="1:43" ht="24" customHeight="1">
      <c r="A107" s="239"/>
      <c r="B107" s="240"/>
      <c r="C107" s="220"/>
      <c r="D107" s="221"/>
      <c r="E107" s="222"/>
      <c r="F107" s="220"/>
      <c r="G107" s="220"/>
      <c r="H107" s="223"/>
      <c r="I107" s="220"/>
      <c r="J107" s="224"/>
      <c r="K107" s="220"/>
      <c r="L107" s="221"/>
      <c r="M107" s="225"/>
      <c r="N107" s="224"/>
      <c r="O107" s="224"/>
      <c r="P107" s="222"/>
      <c r="Q107" s="226"/>
      <c r="R107" s="227"/>
      <c r="S107" s="241"/>
      <c r="T107" s="242"/>
      <c r="U107" s="243"/>
      <c r="V107" s="97"/>
      <c r="W107" s="175" t="str">
        <f t="shared" si="25"/>
        <v/>
      </c>
      <c r="X107" s="93" t="str">
        <f t="shared" si="27"/>
        <v/>
      </c>
      <c r="Y107" s="174" t="str">
        <f>IF(A107="","",IF(A107&lt;&gt;96,"エラー",96&amp;"人目"))</f>
        <v/>
      </c>
      <c r="Z107" s="95" t="str">
        <f>IFERROR(IF(OR(C107="",D107="",E107=""),"",VLOOKUP(C107&amp;D107&amp;E107,コード!$K$3:$L$210,2,FALSE)),"エラー")</f>
        <v/>
      </c>
      <c r="AA107" s="92" t="str">
        <f>IFERROR(IF(F107="","",VLOOKUP(F107,コード!$N$3:$O$4,2,FALSE)),"エラー")</f>
        <v/>
      </c>
      <c r="AB107" s="91" t="str">
        <f>IFERROR(IF(OR(G107="",H107=""),"",VLOOKUP(G107&amp;H107,コード!$T$3:$U$13,2,FALSE)),"エラー")</f>
        <v/>
      </c>
      <c r="AC107" s="91" t="str">
        <f>IFERROR(IF(I107="","",VLOOKUP(I107,コード!$W$3:$X$10,2,FALSE)),"エラー")</f>
        <v/>
      </c>
      <c r="AD107" s="91" t="str">
        <f>IFERROR(IF(J107="","",VLOOKUP(J107,コード!$Z$3:$AA$4,2,FALSE)),"エラー")</f>
        <v/>
      </c>
      <c r="AE107" s="176" t="str">
        <f t="shared" si="26"/>
        <v/>
      </c>
      <c r="AF107" s="177" t="str">
        <f>IFERROR(IF(N107="","",VLOOKUP(N107,コード!$AG$3:$AH$5,2,FALSE)),"エラー")</f>
        <v/>
      </c>
      <c r="AG107" s="94" t="str">
        <f>IFERROR(IF(O107="","",VLOOKUP(O107,コード!$AM$3:$AN$5,2,FALSE)),"エラー")</f>
        <v/>
      </c>
      <c r="AH107" s="94" t="str">
        <f>IFERROR(IF(P107="","",VLOOKUP(P107,コード!$AM$3:$AN$5,2,FALSE)),"エラー")</f>
        <v/>
      </c>
      <c r="AI107" s="96" t="str">
        <f>IFERROR(IF(OR(Q107="",R107=""),"",VLOOKUP(Q107&amp;R107,コード!$AS$3:$AT$12,2,FALSE)),"エラー")</f>
        <v/>
      </c>
      <c r="AJ107" s="90"/>
      <c r="AK107" s="166" t="str">
        <f t="shared" si="28"/>
        <v/>
      </c>
      <c r="AL107" s="139" t="str">
        <f t="shared" si="29"/>
        <v/>
      </c>
      <c r="AM107" s="139" t="str">
        <f t="shared" si="30"/>
        <v/>
      </c>
      <c r="AN107" s="139" t="str">
        <f t="shared" si="31"/>
        <v/>
      </c>
      <c r="AO107" s="139" t="str">
        <f t="shared" si="32"/>
        <v/>
      </c>
      <c r="AP107" s="139" t="str">
        <f t="shared" si="33"/>
        <v/>
      </c>
      <c r="AQ107" s="141" t="str">
        <f t="shared" si="34"/>
        <v/>
      </c>
    </row>
    <row r="108" spans="1:43" ht="24" customHeight="1">
      <c r="A108" s="239"/>
      <c r="B108" s="240"/>
      <c r="C108" s="220"/>
      <c r="D108" s="221"/>
      <c r="E108" s="222"/>
      <c r="F108" s="220"/>
      <c r="G108" s="220"/>
      <c r="H108" s="223"/>
      <c r="I108" s="220"/>
      <c r="J108" s="224"/>
      <c r="K108" s="220"/>
      <c r="L108" s="221"/>
      <c r="M108" s="225"/>
      <c r="N108" s="224"/>
      <c r="O108" s="224"/>
      <c r="P108" s="222"/>
      <c r="Q108" s="226"/>
      <c r="R108" s="227"/>
      <c r="S108" s="241"/>
      <c r="T108" s="242"/>
      <c r="U108" s="243"/>
      <c r="V108" s="97"/>
      <c r="W108" s="175" t="str">
        <f t="shared" si="25"/>
        <v/>
      </c>
      <c r="X108" s="93" t="str">
        <f t="shared" si="27"/>
        <v/>
      </c>
      <c r="Y108" s="174" t="str">
        <f>IF(A108="","",IF(A108&lt;&gt;97,"エラー",97&amp;"人目"))</f>
        <v/>
      </c>
      <c r="Z108" s="95" t="str">
        <f>IFERROR(IF(OR(C108="",D108="",E108=""),"",VLOOKUP(C108&amp;D108&amp;E108,コード!$K$3:$L$210,2,FALSE)),"エラー")</f>
        <v/>
      </c>
      <c r="AA108" s="92" t="str">
        <f>IFERROR(IF(F108="","",VLOOKUP(F108,コード!$N$3:$O$4,2,FALSE)),"エラー")</f>
        <v/>
      </c>
      <c r="AB108" s="91" t="str">
        <f>IFERROR(IF(OR(G108="",H108=""),"",VLOOKUP(G108&amp;H108,コード!$T$3:$U$13,2,FALSE)),"エラー")</f>
        <v/>
      </c>
      <c r="AC108" s="91" t="str">
        <f>IFERROR(IF(I108="","",VLOOKUP(I108,コード!$W$3:$X$10,2,FALSE)),"エラー")</f>
        <v/>
      </c>
      <c r="AD108" s="91" t="str">
        <f>IFERROR(IF(J108="","",VLOOKUP(J108,コード!$Z$3:$AA$4,2,FALSE)),"エラー")</f>
        <v/>
      </c>
      <c r="AE108" s="176" t="str">
        <f t="shared" si="26"/>
        <v/>
      </c>
      <c r="AF108" s="177" t="str">
        <f>IFERROR(IF(N108="","",VLOOKUP(N108,コード!$AG$3:$AH$5,2,FALSE)),"エラー")</f>
        <v/>
      </c>
      <c r="AG108" s="94" t="str">
        <f>IFERROR(IF(O108="","",VLOOKUP(O108,コード!$AM$3:$AN$5,2,FALSE)),"エラー")</f>
        <v/>
      </c>
      <c r="AH108" s="94" t="str">
        <f>IFERROR(IF(P108="","",VLOOKUP(P108,コード!$AM$3:$AN$5,2,FALSE)),"エラー")</f>
        <v/>
      </c>
      <c r="AI108" s="96" t="str">
        <f>IFERROR(IF(OR(Q108="",R108=""),"",VLOOKUP(Q108&amp;R108,コード!$AS$3:$AT$12,2,FALSE)),"エラー")</f>
        <v/>
      </c>
      <c r="AJ108" s="90"/>
      <c r="AK108" s="166" t="str">
        <f t="shared" si="28"/>
        <v/>
      </c>
      <c r="AL108" s="139" t="str">
        <f t="shared" si="29"/>
        <v/>
      </c>
      <c r="AM108" s="139" t="str">
        <f t="shared" si="30"/>
        <v/>
      </c>
      <c r="AN108" s="139" t="str">
        <f t="shared" si="31"/>
        <v/>
      </c>
      <c r="AO108" s="139" t="str">
        <f t="shared" si="32"/>
        <v/>
      </c>
      <c r="AP108" s="139" t="str">
        <f t="shared" si="33"/>
        <v/>
      </c>
      <c r="AQ108" s="141" t="str">
        <f t="shared" si="34"/>
        <v/>
      </c>
    </row>
    <row r="109" spans="1:43" ht="24" customHeight="1">
      <c r="A109" s="239"/>
      <c r="B109" s="240"/>
      <c r="C109" s="220"/>
      <c r="D109" s="221"/>
      <c r="E109" s="222"/>
      <c r="F109" s="220"/>
      <c r="G109" s="220"/>
      <c r="H109" s="223"/>
      <c r="I109" s="220"/>
      <c r="J109" s="224"/>
      <c r="K109" s="220"/>
      <c r="L109" s="221"/>
      <c r="M109" s="225"/>
      <c r="N109" s="224"/>
      <c r="O109" s="224"/>
      <c r="P109" s="222"/>
      <c r="Q109" s="226"/>
      <c r="R109" s="227"/>
      <c r="S109" s="241"/>
      <c r="T109" s="242"/>
      <c r="U109" s="243"/>
      <c r="V109" s="97"/>
      <c r="W109" s="175" t="str">
        <f t="shared" si="25"/>
        <v/>
      </c>
      <c r="X109" s="93" t="str">
        <f t="shared" si="27"/>
        <v/>
      </c>
      <c r="Y109" s="174" t="str">
        <f>IF(A109="","",IF(A109&lt;&gt;98,"エラー",98&amp;"人目"))</f>
        <v/>
      </c>
      <c r="Z109" s="95" t="str">
        <f>IFERROR(IF(OR(C109="",D109="",E109=""),"",VLOOKUP(C109&amp;D109&amp;E109,コード!$K$3:$L$210,2,FALSE)),"エラー")</f>
        <v/>
      </c>
      <c r="AA109" s="92" t="str">
        <f>IFERROR(IF(F109="","",VLOOKUP(F109,コード!$N$3:$O$4,2,FALSE)),"エラー")</f>
        <v/>
      </c>
      <c r="AB109" s="91" t="str">
        <f>IFERROR(IF(OR(G109="",H109=""),"",VLOOKUP(G109&amp;H109,コード!$T$3:$U$13,2,FALSE)),"エラー")</f>
        <v/>
      </c>
      <c r="AC109" s="91" t="str">
        <f>IFERROR(IF(I109="","",VLOOKUP(I109,コード!$W$3:$X$10,2,FALSE)),"エラー")</f>
        <v/>
      </c>
      <c r="AD109" s="91" t="str">
        <f>IFERROR(IF(J109="","",VLOOKUP(J109,コード!$Z$3:$AA$4,2,FALSE)),"エラー")</f>
        <v/>
      </c>
      <c r="AE109" s="176" t="str">
        <f t="shared" si="26"/>
        <v/>
      </c>
      <c r="AF109" s="177" t="str">
        <f>IFERROR(IF(N109="","",VLOOKUP(N109,コード!$AG$3:$AH$5,2,FALSE)),"エラー")</f>
        <v/>
      </c>
      <c r="AG109" s="94" t="str">
        <f>IFERROR(IF(O109="","",VLOOKUP(O109,コード!$AM$3:$AN$5,2,FALSE)),"エラー")</f>
        <v/>
      </c>
      <c r="AH109" s="94" t="str">
        <f>IFERROR(IF(P109="","",VLOOKUP(P109,コード!$AM$3:$AN$5,2,FALSE)),"エラー")</f>
        <v/>
      </c>
      <c r="AI109" s="96" t="str">
        <f>IFERROR(IF(OR(Q109="",R109=""),"",VLOOKUP(Q109&amp;R109,コード!$AS$3:$AT$12,2,FALSE)),"エラー")</f>
        <v/>
      </c>
      <c r="AJ109" s="90"/>
      <c r="AK109" s="166" t="str">
        <f t="shared" si="28"/>
        <v/>
      </c>
      <c r="AL109" s="139" t="str">
        <f t="shared" si="29"/>
        <v/>
      </c>
      <c r="AM109" s="139" t="str">
        <f t="shared" si="30"/>
        <v/>
      </c>
      <c r="AN109" s="139" t="str">
        <f t="shared" si="31"/>
        <v/>
      </c>
      <c r="AO109" s="139" t="str">
        <f t="shared" si="32"/>
        <v/>
      </c>
      <c r="AP109" s="139" t="str">
        <f t="shared" si="33"/>
        <v/>
      </c>
      <c r="AQ109" s="141" t="str">
        <f t="shared" si="34"/>
        <v/>
      </c>
    </row>
    <row r="110" spans="1:43" ht="24" customHeight="1">
      <c r="A110" s="239"/>
      <c r="B110" s="240"/>
      <c r="C110" s="220"/>
      <c r="D110" s="221"/>
      <c r="E110" s="222"/>
      <c r="F110" s="220"/>
      <c r="G110" s="220"/>
      <c r="H110" s="223"/>
      <c r="I110" s="220"/>
      <c r="J110" s="224"/>
      <c r="K110" s="220"/>
      <c r="L110" s="221"/>
      <c r="M110" s="225"/>
      <c r="N110" s="224"/>
      <c r="O110" s="224"/>
      <c r="P110" s="222"/>
      <c r="Q110" s="226"/>
      <c r="R110" s="227"/>
      <c r="S110" s="241"/>
      <c r="T110" s="242"/>
      <c r="U110" s="243"/>
      <c r="V110" s="97"/>
      <c r="W110" s="175" t="str">
        <f t="shared" si="25"/>
        <v/>
      </c>
      <c r="X110" s="93" t="str">
        <f t="shared" si="27"/>
        <v/>
      </c>
      <c r="Y110" s="174" t="str">
        <f>IF(A110="","",IF(A110&lt;&gt;99,"エラー",99&amp;"人目"))</f>
        <v/>
      </c>
      <c r="Z110" s="95" t="str">
        <f>IFERROR(IF(OR(C110="",D110="",E110=""),"",VLOOKUP(C110&amp;D110&amp;E110,コード!$K$3:$L$210,2,FALSE)),"エラー")</f>
        <v/>
      </c>
      <c r="AA110" s="92" t="str">
        <f>IFERROR(IF(F110="","",VLOOKUP(F110,コード!$N$3:$O$4,2,FALSE)),"エラー")</f>
        <v/>
      </c>
      <c r="AB110" s="91" t="str">
        <f>IFERROR(IF(OR(G110="",H110=""),"",VLOOKUP(G110&amp;H110,コード!$T$3:$U$13,2,FALSE)),"エラー")</f>
        <v/>
      </c>
      <c r="AC110" s="91" t="str">
        <f>IFERROR(IF(I110="","",VLOOKUP(I110,コード!$W$3:$X$10,2,FALSE)),"エラー")</f>
        <v/>
      </c>
      <c r="AD110" s="91" t="str">
        <f>IFERROR(IF(J110="","",VLOOKUP(J110,コード!$Z$3:$AA$4,2,FALSE)),"エラー")</f>
        <v/>
      </c>
      <c r="AE110" s="176" t="str">
        <f t="shared" si="26"/>
        <v/>
      </c>
      <c r="AF110" s="177" t="str">
        <f>IFERROR(IF(N110="","",VLOOKUP(N110,コード!$AG$3:$AH$5,2,FALSE)),"エラー")</f>
        <v/>
      </c>
      <c r="AG110" s="94" t="str">
        <f>IFERROR(IF(O110="","",VLOOKUP(O110,コード!$AM$3:$AN$5,2,FALSE)),"エラー")</f>
        <v/>
      </c>
      <c r="AH110" s="94" t="str">
        <f>IFERROR(IF(P110="","",VLOOKUP(P110,コード!$AM$3:$AN$5,2,FALSE)),"エラー")</f>
        <v/>
      </c>
      <c r="AI110" s="96" t="str">
        <f>IFERROR(IF(OR(Q110="",R110=""),"",VLOOKUP(Q110&amp;R110,コード!$AS$3:$AT$12,2,FALSE)),"エラー")</f>
        <v/>
      </c>
      <c r="AJ110" s="90"/>
      <c r="AK110" s="166" t="str">
        <f t="shared" si="28"/>
        <v/>
      </c>
      <c r="AL110" s="139" t="str">
        <f t="shared" si="29"/>
        <v/>
      </c>
      <c r="AM110" s="139" t="str">
        <f t="shared" si="30"/>
        <v/>
      </c>
      <c r="AN110" s="139" t="str">
        <f t="shared" si="31"/>
        <v/>
      </c>
      <c r="AO110" s="139" t="str">
        <f t="shared" si="32"/>
        <v/>
      </c>
      <c r="AP110" s="139" t="str">
        <f t="shared" si="33"/>
        <v/>
      </c>
      <c r="AQ110" s="141" t="str">
        <f t="shared" si="34"/>
        <v/>
      </c>
    </row>
    <row r="111" spans="1:43" ht="24" customHeight="1">
      <c r="A111" s="239"/>
      <c r="B111" s="240"/>
      <c r="C111" s="220"/>
      <c r="D111" s="221"/>
      <c r="E111" s="222"/>
      <c r="F111" s="220"/>
      <c r="G111" s="220"/>
      <c r="H111" s="223"/>
      <c r="I111" s="220"/>
      <c r="J111" s="224"/>
      <c r="K111" s="220"/>
      <c r="L111" s="221"/>
      <c r="M111" s="225"/>
      <c r="N111" s="224"/>
      <c r="O111" s="224"/>
      <c r="P111" s="222"/>
      <c r="Q111" s="226"/>
      <c r="R111" s="227"/>
      <c r="S111" s="241"/>
      <c r="T111" s="242"/>
      <c r="U111" s="243"/>
      <c r="V111" s="97"/>
      <c r="W111" s="175" t="str">
        <f t="shared" si="25"/>
        <v/>
      </c>
      <c r="X111" s="93" t="str">
        <f t="shared" si="27"/>
        <v/>
      </c>
      <c r="Y111" s="174" t="str">
        <f>IF(A111="","",IF(A111&lt;&gt;100,"エラー",100&amp;"人目"))</f>
        <v/>
      </c>
      <c r="Z111" s="95" t="str">
        <f>IFERROR(IF(OR(C111="",D111="",E111=""),"",VLOOKUP(C111&amp;D111&amp;E111,コード!$K$3:$L$210,2,FALSE)),"エラー")</f>
        <v/>
      </c>
      <c r="AA111" s="92" t="str">
        <f>IFERROR(IF(F111="","",VLOOKUP(F111,コード!$N$3:$O$4,2,FALSE)),"エラー")</f>
        <v/>
      </c>
      <c r="AB111" s="91" t="str">
        <f>IFERROR(IF(OR(G111="",H111=""),"",VLOOKUP(G111&amp;H111,コード!$T$3:$U$13,2,FALSE)),"エラー")</f>
        <v/>
      </c>
      <c r="AC111" s="91" t="str">
        <f>IFERROR(IF(I111="","",VLOOKUP(I111,コード!$W$3:$X$10,2,FALSE)),"エラー")</f>
        <v/>
      </c>
      <c r="AD111" s="91" t="str">
        <f>IFERROR(IF(J111="","",VLOOKUP(J111,コード!$Z$3:$AA$4,2,FALSE)),"エラー")</f>
        <v/>
      </c>
      <c r="AE111" s="176" t="str">
        <f t="shared" si="26"/>
        <v/>
      </c>
      <c r="AF111" s="177" t="str">
        <f>IFERROR(IF(N111="","",VLOOKUP(N111,コード!$AG$3:$AH$5,2,FALSE)),"エラー")</f>
        <v/>
      </c>
      <c r="AG111" s="94" t="str">
        <f>IFERROR(IF(O111="","",VLOOKUP(O111,コード!$AM$3:$AN$5,2,FALSE)),"エラー")</f>
        <v/>
      </c>
      <c r="AH111" s="94" t="str">
        <f>IFERROR(IF(P111="","",VLOOKUP(P111,コード!$AM$3:$AN$5,2,FALSE)),"エラー")</f>
        <v/>
      </c>
      <c r="AI111" s="96" t="str">
        <f>IFERROR(IF(OR(Q111="",R111=""),"",VLOOKUP(Q111&amp;R111,コード!$AS$3:$AT$12,2,FALSE)),"エラー")</f>
        <v/>
      </c>
      <c r="AJ111" s="90"/>
      <c r="AK111" s="166" t="str">
        <f t="shared" si="28"/>
        <v/>
      </c>
      <c r="AL111" s="139" t="str">
        <f t="shared" si="29"/>
        <v/>
      </c>
      <c r="AM111" s="139" t="str">
        <f t="shared" si="30"/>
        <v/>
      </c>
      <c r="AN111" s="139" t="str">
        <f t="shared" si="31"/>
        <v/>
      </c>
      <c r="AO111" s="139" t="str">
        <f t="shared" si="32"/>
        <v/>
      </c>
      <c r="AP111" s="139" t="str">
        <f t="shared" si="33"/>
        <v/>
      </c>
      <c r="AQ111" s="141" t="str">
        <f t="shared" si="34"/>
        <v/>
      </c>
    </row>
    <row r="112" spans="1:43" ht="24" customHeight="1">
      <c r="A112" s="239"/>
      <c r="B112" s="240"/>
      <c r="C112" s="220"/>
      <c r="D112" s="221"/>
      <c r="E112" s="222"/>
      <c r="F112" s="220"/>
      <c r="G112" s="220"/>
      <c r="H112" s="223"/>
      <c r="I112" s="220"/>
      <c r="J112" s="224"/>
      <c r="K112" s="220"/>
      <c r="L112" s="221"/>
      <c r="M112" s="225"/>
      <c r="N112" s="224"/>
      <c r="O112" s="224"/>
      <c r="P112" s="222"/>
      <c r="Q112" s="226"/>
      <c r="R112" s="227"/>
      <c r="S112" s="241"/>
      <c r="T112" s="242"/>
      <c r="U112" s="243"/>
      <c r="V112" s="97"/>
      <c r="W112" s="175" t="str">
        <f t="shared" si="25"/>
        <v/>
      </c>
      <c r="X112" s="93" t="str">
        <f t="shared" si="27"/>
        <v/>
      </c>
      <c r="Y112" s="174" t="str">
        <f>IF(A112="","",IF(A112&lt;&gt;101,"エラー",101&amp;"人目"))</f>
        <v/>
      </c>
      <c r="Z112" s="95" t="str">
        <f>IFERROR(IF(OR(C112="",D112="",E112=""),"",VLOOKUP(C112&amp;D112&amp;E112,コード!$K$3:$L$210,2,FALSE)),"エラー")</f>
        <v/>
      </c>
      <c r="AA112" s="92" t="str">
        <f>IFERROR(IF(F112="","",VLOOKUP(F112,コード!$N$3:$O$4,2,FALSE)),"エラー")</f>
        <v/>
      </c>
      <c r="AB112" s="91" t="str">
        <f>IFERROR(IF(OR(G112="",H112=""),"",VLOOKUP(G112&amp;H112,コード!$T$3:$U$13,2,FALSE)),"エラー")</f>
        <v/>
      </c>
      <c r="AC112" s="91" t="str">
        <f>IFERROR(IF(I112="","",VLOOKUP(I112,コード!$W$3:$X$10,2,FALSE)),"エラー")</f>
        <v/>
      </c>
      <c r="AD112" s="91" t="str">
        <f>IFERROR(IF(J112="","",VLOOKUP(J112,コード!$Z$3:$AA$4,2,FALSE)),"エラー")</f>
        <v/>
      </c>
      <c r="AE112" s="176" t="str">
        <f t="shared" si="26"/>
        <v/>
      </c>
      <c r="AF112" s="177" t="str">
        <f>IFERROR(IF(N112="","",VLOOKUP(N112,コード!$AG$3:$AH$5,2,FALSE)),"エラー")</f>
        <v/>
      </c>
      <c r="AG112" s="94" t="str">
        <f>IFERROR(IF(O112="","",VLOOKUP(O112,コード!$AM$3:$AN$5,2,FALSE)),"エラー")</f>
        <v/>
      </c>
      <c r="AH112" s="94" t="str">
        <f>IFERROR(IF(P112="","",VLOOKUP(P112,コード!$AM$3:$AN$5,2,FALSE)),"エラー")</f>
        <v/>
      </c>
      <c r="AI112" s="96" t="str">
        <f>IFERROR(IF(OR(Q112="",R112=""),"",VLOOKUP(Q112&amp;R112,コード!$AS$3:$AT$12,2,FALSE)),"エラー")</f>
        <v/>
      </c>
      <c r="AJ112" s="90"/>
      <c r="AK112" s="166" t="str">
        <f t="shared" si="28"/>
        <v/>
      </c>
      <c r="AL112" s="139" t="str">
        <f t="shared" si="29"/>
        <v/>
      </c>
      <c r="AM112" s="139" t="str">
        <f t="shared" si="30"/>
        <v/>
      </c>
      <c r="AN112" s="139" t="str">
        <f t="shared" si="31"/>
        <v/>
      </c>
      <c r="AO112" s="139" t="str">
        <f t="shared" si="32"/>
        <v/>
      </c>
      <c r="AP112" s="139" t="str">
        <f t="shared" si="33"/>
        <v/>
      </c>
      <c r="AQ112" s="141" t="str">
        <f t="shared" si="34"/>
        <v/>
      </c>
    </row>
    <row r="113" spans="1:43" ht="24" customHeight="1">
      <c r="A113" s="239"/>
      <c r="B113" s="240"/>
      <c r="C113" s="220"/>
      <c r="D113" s="221"/>
      <c r="E113" s="222"/>
      <c r="F113" s="220"/>
      <c r="G113" s="220"/>
      <c r="H113" s="223"/>
      <c r="I113" s="220"/>
      <c r="J113" s="224"/>
      <c r="K113" s="220"/>
      <c r="L113" s="221"/>
      <c r="M113" s="225"/>
      <c r="N113" s="224"/>
      <c r="O113" s="224"/>
      <c r="P113" s="222"/>
      <c r="Q113" s="226"/>
      <c r="R113" s="227"/>
      <c r="S113" s="241"/>
      <c r="T113" s="242"/>
      <c r="U113" s="243"/>
      <c r="V113" s="97"/>
      <c r="W113" s="175" t="str">
        <f t="shared" si="25"/>
        <v/>
      </c>
      <c r="X113" s="93" t="str">
        <f t="shared" si="27"/>
        <v/>
      </c>
      <c r="Y113" s="174" t="str">
        <f>IF(A113="","",IF(A113&lt;&gt;102,"エラー",102&amp;"人目"))</f>
        <v/>
      </c>
      <c r="Z113" s="95" t="str">
        <f>IFERROR(IF(OR(C113="",D113="",E113=""),"",VLOOKUP(C113&amp;D113&amp;E113,コード!$K$3:$L$210,2,FALSE)),"エラー")</f>
        <v/>
      </c>
      <c r="AA113" s="92" t="str">
        <f>IFERROR(IF(F113="","",VLOOKUP(F113,コード!$N$3:$O$4,2,FALSE)),"エラー")</f>
        <v/>
      </c>
      <c r="AB113" s="91" t="str">
        <f>IFERROR(IF(OR(G113="",H113=""),"",VLOOKUP(G113&amp;H113,コード!$T$3:$U$13,2,FALSE)),"エラー")</f>
        <v/>
      </c>
      <c r="AC113" s="91" t="str">
        <f>IFERROR(IF(I113="","",VLOOKUP(I113,コード!$W$3:$X$10,2,FALSE)),"エラー")</f>
        <v/>
      </c>
      <c r="AD113" s="91" t="str">
        <f>IFERROR(IF(J113="","",VLOOKUP(J113,コード!$Z$3:$AA$4,2,FALSE)),"エラー")</f>
        <v/>
      </c>
      <c r="AE113" s="176" t="str">
        <f t="shared" si="26"/>
        <v/>
      </c>
      <c r="AF113" s="177" t="str">
        <f>IFERROR(IF(N113="","",VLOOKUP(N113,コード!$AG$3:$AH$5,2,FALSE)),"エラー")</f>
        <v/>
      </c>
      <c r="AG113" s="94" t="str">
        <f>IFERROR(IF(O113="","",VLOOKUP(O113,コード!$AM$3:$AN$5,2,FALSE)),"エラー")</f>
        <v/>
      </c>
      <c r="AH113" s="94" t="str">
        <f>IFERROR(IF(P113="","",VLOOKUP(P113,コード!$AM$3:$AN$5,2,FALSE)),"エラー")</f>
        <v/>
      </c>
      <c r="AI113" s="96" t="str">
        <f>IFERROR(IF(OR(Q113="",R113=""),"",VLOOKUP(Q113&amp;R113,コード!$AS$3:$AT$12,2,FALSE)),"エラー")</f>
        <v/>
      </c>
      <c r="AJ113" s="90"/>
      <c r="AK113" s="166" t="str">
        <f t="shared" si="28"/>
        <v/>
      </c>
      <c r="AL113" s="139" t="str">
        <f t="shared" si="29"/>
        <v/>
      </c>
      <c r="AM113" s="139" t="str">
        <f t="shared" si="30"/>
        <v/>
      </c>
      <c r="AN113" s="139" t="str">
        <f t="shared" si="31"/>
        <v/>
      </c>
      <c r="AO113" s="139" t="str">
        <f t="shared" si="32"/>
        <v/>
      </c>
      <c r="AP113" s="139" t="str">
        <f t="shared" si="33"/>
        <v/>
      </c>
      <c r="AQ113" s="141" t="str">
        <f t="shared" si="34"/>
        <v/>
      </c>
    </row>
    <row r="114" spans="1:43" ht="24" customHeight="1">
      <c r="A114" s="239"/>
      <c r="B114" s="240"/>
      <c r="C114" s="220"/>
      <c r="D114" s="221"/>
      <c r="E114" s="222"/>
      <c r="F114" s="220"/>
      <c r="G114" s="220"/>
      <c r="H114" s="223"/>
      <c r="I114" s="220"/>
      <c r="J114" s="224"/>
      <c r="K114" s="220"/>
      <c r="L114" s="221"/>
      <c r="M114" s="225"/>
      <c r="N114" s="224"/>
      <c r="O114" s="224"/>
      <c r="P114" s="222"/>
      <c r="Q114" s="226"/>
      <c r="R114" s="227"/>
      <c r="S114" s="241"/>
      <c r="T114" s="242"/>
      <c r="U114" s="243"/>
      <c r="V114" s="97"/>
      <c r="W114" s="175" t="str">
        <f t="shared" si="25"/>
        <v/>
      </c>
      <c r="X114" s="93" t="str">
        <f t="shared" si="27"/>
        <v/>
      </c>
      <c r="Y114" s="174" t="str">
        <f>IF(A114="","",IF(A114&lt;&gt;103,"エラー",103&amp;"人目"))</f>
        <v/>
      </c>
      <c r="Z114" s="95" t="str">
        <f>IFERROR(IF(OR(C114="",D114="",E114=""),"",VLOOKUP(C114&amp;D114&amp;E114,コード!$K$3:$L$210,2,FALSE)),"エラー")</f>
        <v/>
      </c>
      <c r="AA114" s="92" t="str">
        <f>IFERROR(IF(F114="","",VLOOKUP(F114,コード!$N$3:$O$4,2,FALSE)),"エラー")</f>
        <v/>
      </c>
      <c r="AB114" s="91" t="str">
        <f>IFERROR(IF(OR(G114="",H114=""),"",VLOOKUP(G114&amp;H114,コード!$T$3:$U$13,2,FALSE)),"エラー")</f>
        <v/>
      </c>
      <c r="AC114" s="91" t="str">
        <f>IFERROR(IF(I114="","",VLOOKUP(I114,コード!$W$3:$X$10,2,FALSE)),"エラー")</f>
        <v/>
      </c>
      <c r="AD114" s="91" t="str">
        <f>IFERROR(IF(J114="","",VLOOKUP(J114,コード!$Z$3:$AA$4,2,FALSE)),"エラー")</f>
        <v/>
      </c>
      <c r="AE114" s="176" t="str">
        <f t="shared" si="26"/>
        <v/>
      </c>
      <c r="AF114" s="177" t="str">
        <f>IFERROR(IF(N114="","",VLOOKUP(N114,コード!$AG$3:$AH$5,2,FALSE)),"エラー")</f>
        <v/>
      </c>
      <c r="AG114" s="94" t="str">
        <f>IFERROR(IF(O114="","",VLOOKUP(O114,コード!$AM$3:$AN$5,2,FALSE)),"エラー")</f>
        <v/>
      </c>
      <c r="AH114" s="94" t="str">
        <f>IFERROR(IF(P114="","",VLOOKUP(P114,コード!$AM$3:$AN$5,2,FALSE)),"エラー")</f>
        <v/>
      </c>
      <c r="AI114" s="96" t="str">
        <f>IFERROR(IF(OR(Q114="",R114=""),"",VLOOKUP(Q114&amp;R114,コード!$AS$3:$AT$12,2,FALSE)),"エラー")</f>
        <v/>
      </c>
      <c r="AJ114" s="90"/>
      <c r="AK114" s="166" t="str">
        <f t="shared" si="28"/>
        <v/>
      </c>
      <c r="AL114" s="139" t="str">
        <f t="shared" si="29"/>
        <v/>
      </c>
      <c r="AM114" s="139" t="str">
        <f t="shared" si="30"/>
        <v/>
      </c>
      <c r="AN114" s="139" t="str">
        <f t="shared" si="31"/>
        <v/>
      </c>
      <c r="AO114" s="139" t="str">
        <f t="shared" si="32"/>
        <v/>
      </c>
      <c r="AP114" s="139" t="str">
        <f t="shared" si="33"/>
        <v/>
      </c>
      <c r="AQ114" s="141" t="str">
        <f t="shared" si="34"/>
        <v/>
      </c>
    </row>
    <row r="115" spans="1:43" ht="24" customHeight="1">
      <c r="A115" s="239"/>
      <c r="B115" s="240"/>
      <c r="C115" s="220"/>
      <c r="D115" s="221"/>
      <c r="E115" s="222"/>
      <c r="F115" s="220"/>
      <c r="G115" s="220"/>
      <c r="H115" s="223"/>
      <c r="I115" s="220"/>
      <c r="J115" s="224"/>
      <c r="K115" s="220"/>
      <c r="L115" s="221"/>
      <c r="M115" s="225"/>
      <c r="N115" s="224"/>
      <c r="O115" s="224"/>
      <c r="P115" s="222"/>
      <c r="Q115" s="226"/>
      <c r="R115" s="227"/>
      <c r="S115" s="241"/>
      <c r="T115" s="242"/>
      <c r="U115" s="243"/>
      <c r="V115" s="97"/>
      <c r="W115" s="175" t="str">
        <f t="shared" si="25"/>
        <v/>
      </c>
      <c r="X115" s="93" t="str">
        <f t="shared" si="27"/>
        <v/>
      </c>
      <c r="Y115" s="174" t="str">
        <f>IF(A115="","",IF(A115&lt;&gt;104,"エラー",104&amp;"人目"))</f>
        <v/>
      </c>
      <c r="Z115" s="95" t="str">
        <f>IFERROR(IF(OR(C115="",D115="",E115=""),"",VLOOKUP(C115&amp;D115&amp;E115,コード!$K$3:$L$210,2,FALSE)),"エラー")</f>
        <v/>
      </c>
      <c r="AA115" s="92" t="str">
        <f>IFERROR(IF(F115="","",VLOOKUP(F115,コード!$N$3:$O$4,2,FALSE)),"エラー")</f>
        <v/>
      </c>
      <c r="AB115" s="91" t="str">
        <f>IFERROR(IF(OR(G115="",H115=""),"",VLOOKUP(G115&amp;H115,コード!$T$3:$U$13,2,FALSE)),"エラー")</f>
        <v/>
      </c>
      <c r="AC115" s="91" t="str">
        <f>IFERROR(IF(I115="","",VLOOKUP(I115,コード!$W$3:$X$10,2,FALSE)),"エラー")</f>
        <v/>
      </c>
      <c r="AD115" s="91" t="str">
        <f>IFERROR(IF(J115="","",VLOOKUP(J115,コード!$Z$3:$AA$4,2,FALSE)),"エラー")</f>
        <v/>
      </c>
      <c r="AE115" s="176" t="str">
        <f t="shared" si="26"/>
        <v/>
      </c>
      <c r="AF115" s="177" t="str">
        <f>IFERROR(IF(N115="","",VLOOKUP(N115,コード!$AG$3:$AH$5,2,FALSE)),"エラー")</f>
        <v/>
      </c>
      <c r="AG115" s="94" t="str">
        <f>IFERROR(IF(O115="","",VLOOKUP(O115,コード!$AM$3:$AN$5,2,FALSE)),"エラー")</f>
        <v/>
      </c>
      <c r="AH115" s="94" t="str">
        <f>IFERROR(IF(P115="","",VLOOKUP(P115,コード!$AM$3:$AN$5,2,FALSE)),"エラー")</f>
        <v/>
      </c>
      <c r="AI115" s="96" t="str">
        <f>IFERROR(IF(OR(Q115="",R115=""),"",VLOOKUP(Q115&amp;R115,コード!$AS$3:$AT$12,2,FALSE)),"エラー")</f>
        <v/>
      </c>
      <c r="AJ115" s="90"/>
      <c r="AK115" s="166" t="str">
        <f t="shared" si="28"/>
        <v/>
      </c>
      <c r="AL115" s="139" t="str">
        <f t="shared" si="29"/>
        <v/>
      </c>
      <c r="AM115" s="139" t="str">
        <f t="shared" si="30"/>
        <v/>
      </c>
      <c r="AN115" s="139" t="str">
        <f t="shared" si="31"/>
        <v/>
      </c>
      <c r="AO115" s="139" t="str">
        <f t="shared" si="32"/>
        <v/>
      </c>
      <c r="AP115" s="139" t="str">
        <f t="shared" si="33"/>
        <v/>
      </c>
      <c r="AQ115" s="141" t="str">
        <f t="shared" si="34"/>
        <v/>
      </c>
    </row>
    <row r="116" spans="1:43" ht="24" customHeight="1">
      <c r="A116" s="239"/>
      <c r="B116" s="240"/>
      <c r="C116" s="220"/>
      <c r="D116" s="221"/>
      <c r="E116" s="222"/>
      <c r="F116" s="220"/>
      <c r="G116" s="220"/>
      <c r="H116" s="223"/>
      <c r="I116" s="220"/>
      <c r="J116" s="224"/>
      <c r="K116" s="220"/>
      <c r="L116" s="221"/>
      <c r="M116" s="225"/>
      <c r="N116" s="224"/>
      <c r="O116" s="224"/>
      <c r="P116" s="222"/>
      <c r="Q116" s="226"/>
      <c r="R116" s="227"/>
      <c r="S116" s="241"/>
      <c r="T116" s="242"/>
      <c r="U116" s="243"/>
      <c r="V116" s="97"/>
      <c r="W116" s="175" t="str">
        <f t="shared" si="25"/>
        <v/>
      </c>
      <c r="X116" s="93" t="str">
        <f t="shared" si="27"/>
        <v/>
      </c>
      <c r="Y116" s="174" t="str">
        <f>IF(A116="","",IF(A116&lt;&gt;105,"エラー",105&amp;"人目"))</f>
        <v/>
      </c>
      <c r="Z116" s="95" t="str">
        <f>IFERROR(IF(OR(C116="",D116="",E116=""),"",VLOOKUP(C116&amp;D116&amp;E116,コード!$K$3:$L$210,2,FALSE)),"エラー")</f>
        <v/>
      </c>
      <c r="AA116" s="92" t="str">
        <f>IFERROR(IF(F116="","",VLOOKUP(F116,コード!$N$3:$O$4,2,FALSE)),"エラー")</f>
        <v/>
      </c>
      <c r="AB116" s="91" t="str">
        <f>IFERROR(IF(OR(G116="",H116=""),"",VLOOKUP(G116&amp;H116,コード!$T$3:$U$13,2,FALSE)),"エラー")</f>
        <v/>
      </c>
      <c r="AC116" s="91" t="str">
        <f>IFERROR(IF(I116="","",VLOOKUP(I116,コード!$W$3:$X$10,2,FALSE)),"エラー")</f>
        <v/>
      </c>
      <c r="AD116" s="91" t="str">
        <f>IFERROR(IF(J116="","",VLOOKUP(J116,コード!$Z$3:$AA$4,2,FALSE)),"エラー")</f>
        <v/>
      </c>
      <c r="AE116" s="176" t="str">
        <f t="shared" si="26"/>
        <v/>
      </c>
      <c r="AF116" s="177" t="str">
        <f>IFERROR(IF(N116="","",VLOOKUP(N116,コード!$AG$3:$AH$5,2,FALSE)),"エラー")</f>
        <v/>
      </c>
      <c r="AG116" s="94" t="str">
        <f>IFERROR(IF(O116="","",VLOOKUP(O116,コード!$AM$3:$AN$5,2,FALSE)),"エラー")</f>
        <v/>
      </c>
      <c r="AH116" s="94" t="str">
        <f>IFERROR(IF(P116="","",VLOOKUP(P116,コード!$AM$3:$AN$5,2,FALSE)),"エラー")</f>
        <v/>
      </c>
      <c r="AI116" s="96" t="str">
        <f>IFERROR(IF(OR(Q116="",R116=""),"",VLOOKUP(Q116&amp;R116,コード!$AS$3:$AT$12,2,FALSE)),"エラー")</f>
        <v/>
      </c>
      <c r="AJ116" s="90"/>
      <c r="AK116" s="166" t="str">
        <f t="shared" si="28"/>
        <v/>
      </c>
      <c r="AL116" s="139" t="str">
        <f t="shared" si="29"/>
        <v/>
      </c>
      <c r="AM116" s="139" t="str">
        <f t="shared" si="30"/>
        <v/>
      </c>
      <c r="AN116" s="139" t="str">
        <f t="shared" si="31"/>
        <v/>
      </c>
      <c r="AO116" s="139" t="str">
        <f t="shared" si="32"/>
        <v/>
      </c>
      <c r="AP116" s="139" t="str">
        <f t="shared" si="33"/>
        <v/>
      </c>
      <c r="AQ116" s="141" t="str">
        <f t="shared" si="34"/>
        <v/>
      </c>
    </row>
    <row r="117" spans="1:43" ht="24" customHeight="1">
      <c r="A117" s="239"/>
      <c r="B117" s="240"/>
      <c r="C117" s="220"/>
      <c r="D117" s="221"/>
      <c r="E117" s="222"/>
      <c r="F117" s="220"/>
      <c r="G117" s="220"/>
      <c r="H117" s="223"/>
      <c r="I117" s="220"/>
      <c r="J117" s="224"/>
      <c r="K117" s="220"/>
      <c r="L117" s="221"/>
      <c r="M117" s="225"/>
      <c r="N117" s="224"/>
      <c r="O117" s="224"/>
      <c r="P117" s="222"/>
      <c r="Q117" s="226"/>
      <c r="R117" s="227"/>
      <c r="S117" s="241"/>
      <c r="T117" s="242"/>
      <c r="U117" s="243"/>
      <c r="V117" s="97"/>
      <c r="W117" s="175" t="str">
        <f t="shared" si="25"/>
        <v/>
      </c>
      <c r="X117" s="93" t="str">
        <f t="shared" si="27"/>
        <v/>
      </c>
      <c r="Y117" s="174" t="str">
        <f>IF(A117="","",IF(A117&lt;&gt;106,"エラー",106&amp;"人目"))</f>
        <v/>
      </c>
      <c r="Z117" s="95" t="str">
        <f>IFERROR(IF(OR(C117="",D117="",E117=""),"",VLOOKUP(C117&amp;D117&amp;E117,コード!$K$3:$L$210,2,FALSE)),"エラー")</f>
        <v/>
      </c>
      <c r="AA117" s="92" t="str">
        <f>IFERROR(IF(F117="","",VLOOKUP(F117,コード!$N$3:$O$4,2,FALSE)),"エラー")</f>
        <v/>
      </c>
      <c r="AB117" s="91" t="str">
        <f>IFERROR(IF(OR(G117="",H117=""),"",VLOOKUP(G117&amp;H117,コード!$T$3:$U$13,2,FALSE)),"エラー")</f>
        <v/>
      </c>
      <c r="AC117" s="91" t="str">
        <f>IFERROR(IF(I117="","",VLOOKUP(I117,コード!$W$3:$X$10,2,FALSE)),"エラー")</f>
        <v/>
      </c>
      <c r="AD117" s="91" t="str">
        <f>IFERROR(IF(J117="","",VLOOKUP(J117,コード!$Z$3:$AA$4,2,FALSE)),"エラー")</f>
        <v/>
      </c>
      <c r="AE117" s="176" t="str">
        <f t="shared" si="26"/>
        <v/>
      </c>
      <c r="AF117" s="177" t="str">
        <f>IFERROR(IF(N117="","",VLOOKUP(N117,コード!$AG$3:$AH$5,2,FALSE)),"エラー")</f>
        <v/>
      </c>
      <c r="AG117" s="94" t="str">
        <f>IFERROR(IF(O117="","",VLOOKUP(O117,コード!$AM$3:$AN$5,2,FALSE)),"エラー")</f>
        <v/>
      </c>
      <c r="AH117" s="94" t="str">
        <f>IFERROR(IF(P117="","",VLOOKUP(P117,コード!$AM$3:$AN$5,2,FALSE)),"エラー")</f>
        <v/>
      </c>
      <c r="AI117" s="96" t="str">
        <f>IFERROR(IF(OR(Q117="",R117=""),"",VLOOKUP(Q117&amp;R117,コード!$AS$3:$AT$12,2,FALSE)),"エラー")</f>
        <v/>
      </c>
      <c r="AJ117" s="90"/>
      <c r="AK117" s="166" t="str">
        <f t="shared" si="28"/>
        <v/>
      </c>
      <c r="AL117" s="139" t="str">
        <f t="shared" si="29"/>
        <v/>
      </c>
      <c r="AM117" s="139" t="str">
        <f t="shared" si="30"/>
        <v/>
      </c>
      <c r="AN117" s="139" t="str">
        <f t="shared" si="31"/>
        <v/>
      </c>
      <c r="AO117" s="139" t="str">
        <f t="shared" si="32"/>
        <v/>
      </c>
      <c r="AP117" s="139" t="str">
        <f t="shared" si="33"/>
        <v/>
      </c>
      <c r="AQ117" s="141" t="str">
        <f t="shared" si="34"/>
        <v/>
      </c>
    </row>
    <row r="118" spans="1:43" ht="24" customHeight="1">
      <c r="A118" s="239"/>
      <c r="B118" s="240"/>
      <c r="C118" s="220"/>
      <c r="D118" s="221"/>
      <c r="E118" s="222"/>
      <c r="F118" s="220"/>
      <c r="G118" s="220"/>
      <c r="H118" s="223"/>
      <c r="I118" s="220"/>
      <c r="J118" s="224"/>
      <c r="K118" s="220"/>
      <c r="L118" s="221"/>
      <c r="M118" s="225"/>
      <c r="N118" s="224"/>
      <c r="O118" s="224"/>
      <c r="P118" s="222"/>
      <c r="Q118" s="226"/>
      <c r="R118" s="227"/>
      <c r="S118" s="241"/>
      <c r="T118" s="242"/>
      <c r="U118" s="243"/>
      <c r="V118" s="97"/>
      <c r="W118" s="175" t="str">
        <f t="shared" si="25"/>
        <v/>
      </c>
      <c r="X118" s="93" t="str">
        <f t="shared" si="27"/>
        <v/>
      </c>
      <c r="Y118" s="174" t="str">
        <f>IF(A118="","",IF(A118&lt;&gt;107,"エラー",107&amp;"人目"))</f>
        <v/>
      </c>
      <c r="Z118" s="95" t="str">
        <f>IFERROR(IF(OR(C118="",D118="",E118=""),"",VLOOKUP(C118&amp;D118&amp;E118,コード!$K$3:$L$210,2,FALSE)),"エラー")</f>
        <v/>
      </c>
      <c r="AA118" s="92" t="str">
        <f>IFERROR(IF(F118="","",VLOOKUP(F118,コード!$N$3:$O$4,2,FALSE)),"エラー")</f>
        <v/>
      </c>
      <c r="AB118" s="91" t="str">
        <f>IFERROR(IF(OR(G118="",H118=""),"",VLOOKUP(G118&amp;H118,コード!$T$3:$U$13,2,FALSE)),"エラー")</f>
        <v/>
      </c>
      <c r="AC118" s="91" t="str">
        <f>IFERROR(IF(I118="","",VLOOKUP(I118,コード!$W$3:$X$10,2,FALSE)),"エラー")</f>
        <v/>
      </c>
      <c r="AD118" s="91" t="str">
        <f>IFERROR(IF(J118="","",VLOOKUP(J118,コード!$Z$3:$AA$4,2,FALSE)),"エラー")</f>
        <v/>
      </c>
      <c r="AE118" s="176" t="str">
        <f t="shared" si="26"/>
        <v/>
      </c>
      <c r="AF118" s="177" t="str">
        <f>IFERROR(IF(N118="","",VLOOKUP(N118,コード!$AG$3:$AH$5,2,FALSE)),"エラー")</f>
        <v/>
      </c>
      <c r="AG118" s="94" t="str">
        <f>IFERROR(IF(O118="","",VLOOKUP(O118,コード!$AM$3:$AN$5,2,FALSE)),"エラー")</f>
        <v/>
      </c>
      <c r="AH118" s="94" t="str">
        <f>IFERROR(IF(P118="","",VLOOKUP(P118,コード!$AM$3:$AN$5,2,FALSE)),"エラー")</f>
        <v/>
      </c>
      <c r="AI118" s="96" t="str">
        <f>IFERROR(IF(OR(Q118="",R118=""),"",VLOOKUP(Q118&amp;R118,コード!$AS$3:$AT$12,2,FALSE)),"エラー")</f>
        <v/>
      </c>
      <c r="AJ118" s="90"/>
      <c r="AK118" s="166" t="str">
        <f t="shared" si="28"/>
        <v/>
      </c>
      <c r="AL118" s="139" t="str">
        <f t="shared" si="29"/>
        <v/>
      </c>
      <c r="AM118" s="139" t="str">
        <f t="shared" si="30"/>
        <v/>
      </c>
      <c r="AN118" s="139" t="str">
        <f t="shared" si="31"/>
        <v/>
      </c>
      <c r="AO118" s="139" t="str">
        <f t="shared" si="32"/>
        <v/>
      </c>
      <c r="AP118" s="139" t="str">
        <f t="shared" si="33"/>
        <v/>
      </c>
      <c r="AQ118" s="141" t="str">
        <f t="shared" si="34"/>
        <v/>
      </c>
    </row>
    <row r="119" spans="1:43" ht="24" customHeight="1">
      <c r="A119" s="239"/>
      <c r="B119" s="240"/>
      <c r="C119" s="220"/>
      <c r="D119" s="221"/>
      <c r="E119" s="222"/>
      <c r="F119" s="220"/>
      <c r="G119" s="220"/>
      <c r="H119" s="223"/>
      <c r="I119" s="220"/>
      <c r="J119" s="224"/>
      <c r="K119" s="220"/>
      <c r="L119" s="221"/>
      <c r="M119" s="225"/>
      <c r="N119" s="224"/>
      <c r="O119" s="224"/>
      <c r="P119" s="222"/>
      <c r="Q119" s="226"/>
      <c r="R119" s="227"/>
      <c r="S119" s="241"/>
      <c r="T119" s="242"/>
      <c r="U119" s="243"/>
      <c r="V119" s="97"/>
      <c r="W119" s="175" t="str">
        <f t="shared" si="25"/>
        <v/>
      </c>
      <c r="X119" s="93" t="str">
        <f t="shared" si="27"/>
        <v/>
      </c>
      <c r="Y119" s="174" t="str">
        <f>IF(A119="","",IF(A119&lt;&gt;108,"エラー",108&amp;"人目"))</f>
        <v/>
      </c>
      <c r="Z119" s="95" t="str">
        <f>IFERROR(IF(OR(C119="",D119="",E119=""),"",VLOOKUP(C119&amp;D119&amp;E119,コード!$K$3:$L$210,2,FALSE)),"エラー")</f>
        <v/>
      </c>
      <c r="AA119" s="92" t="str">
        <f>IFERROR(IF(F119="","",VLOOKUP(F119,コード!$N$3:$O$4,2,FALSE)),"エラー")</f>
        <v/>
      </c>
      <c r="AB119" s="91" t="str">
        <f>IFERROR(IF(OR(G119="",H119=""),"",VLOOKUP(G119&amp;H119,コード!$T$3:$U$13,2,FALSE)),"エラー")</f>
        <v/>
      </c>
      <c r="AC119" s="91" t="str">
        <f>IFERROR(IF(I119="","",VLOOKUP(I119,コード!$W$3:$X$10,2,FALSE)),"エラー")</f>
        <v/>
      </c>
      <c r="AD119" s="91" t="str">
        <f>IFERROR(IF(J119="","",VLOOKUP(J119,コード!$Z$3:$AA$4,2,FALSE)),"エラー")</f>
        <v/>
      </c>
      <c r="AE119" s="176" t="str">
        <f t="shared" si="26"/>
        <v/>
      </c>
      <c r="AF119" s="177" t="str">
        <f>IFERROR(IF(N119="","",VLOOKUP(N119,コード!$AG$3:$AH$5,2,FALSE)),"エラー")</f>
        <v/>
      </c>
      <c r="AG119" s="94" t="str">
        <f>IFERROR(IF(O119="","",VLOOKUP(O119,コード!$AM$3:$AN$5,2,FALSE)),"エラー")</f>
        <v/>
      </c>
      <c r="AH119" s="94" t="str">
        <f>IFERROR(IF(P119="","",VLOOKUP(P119,コード!$AM$3:$AN$5,2,FALSE)),"エラー")</f>
        <v/>
      </c>
      <c r="AI119" s="96" t="str">
        <f>IFERROR(IF(OR(Q119="",R119=""),"",VLOOKUP(Q119&amp;R119,コード!$AS$3:$AT$12,2,FALSE)),"エラー")</f>
        <v/>
      </c>
      <c r="AJ119" s="90"/>
      <c r="AK119" s="166" t="str">
        <f t="shared" si="28"/>
        <v/>
      </c>
      <c r="AL119" s="139" t="str">
        <f t="shared" si="29"/>
        <v/>
      </c>
      <c r="AM119" s="139" t="str">
        <f t="shared" si="30"/>
        <v/>
      </c>
      <c r="AN119" s="139" t="str">
        <f t="shared" si="31"/>
        <v/>
      </c>
      <c r="AO119" s="139" t="str">
        <f t="shared" si="32"/>
        <v/>
      </c>
      <c r="AP119" s="139" t="str">
        <f t="shared" si="33"/>
        <v/>
      </c>
      <c r="AQ119" s="141" t="str">
        <f t="shared" si="34"/>
        <v/>
      </c>
    </row>
    <row r="120" spans="1:43" ht="24" customHeight="1">
      <c r="A120" s="239"/>
      <c r="B120" s="240"/>
      <c r="C120" s="220"/>
      <c r="D120" s="221"/>
      <c r="E120" s="222"/>
      <c r="F120" s="220"/>
      <c r="G120" s="220"/>
      <c r="H120" s="223"/>
      <c r="I120" s="220"/>
      <c r="J120" s="224"/>
      <c r="K120" s="220"/>
      <c r="L120" s="221"/>
      <c r="M120" s="225"/>
      <c r="N120" s="224"/>
      <c r="O120" s="224"/>
      <c r="P120" s="222"/>
      <c r="Q120" s="226"/>
      <c r="R120" s="227"/>
      <c r="S120" s="241"/>
      <c r="T120" s="242"/>
      <c r="U120" s="243"/>
      <c r="V120" s="97"/>
      <c r="W120" s="175" t="str">
        <f t="shared" si="25"/>
        <v/>
      </c>
      <c r="X120" s="93" t="str">
        <f t="shared" si="27"/>
        <v/>
      </c>
      <c r="Y120" s="174" t="str">
        <f>IF(A120="","",IF(A120&lt;&gt;109,"エラー",109&amp;"人目"))</f>
        <v/>
      </c>
      <c r="Z120" s="95" t="str">
        <f>IFERROR(IF(OR(C120="",D120="",E120=""),"",VLOOKUP(C120&amp;D120&amp;E120,コード!$K$3:$L$210,2,FALSE)),"エラー")</f>
        <v/>
      </c>
      <c r="AA120" s="92" t="str">
        <f>IFERROR(IF(F120="","",VLOOKUP(F120,コード!$N$3:$O$4,2,FALSE)),"エラー")</f>
        <v/>
      </c>
      <c r="AB120" s="91" t="str">
        <f>IFERROR(IF(OR(G120="",H120=""),"",VLOOKUP(G120&amp;H120,コード!$T$3:$U$13,2,FALSE)),"エラー")</f>
        <v/>
      </c>
      <c r="AC120" s="91" t="str">
        <f>IFERROR(IF(I120="","",VLOOKUP(I120,コード!$W$3:$X$10,2,FALSE)),"エラー")</f>
        <v/>
      </c>
      <c r="AD120" s="91" t="str">
        <f>IFERROR(IF(J120="","",VLOOKUP(J120,コード!$Z$3:$AA$4,2,FALSE)),"エラー")</f>
        <v/>
      </c>
      <c r="AE120" s="176" t="str">
        <f t="shared" si="26"/>
        <v/>
      </c>
      <c r="AF120" s="177" t="str">
        <f>IFERROR(IF(N120="","",VLOOKUP(N120,コード!$AG$3:$AH$5,2,FALSE)),"エラー")</f>
        <v/>
      </c>
      <c r="AG120" s="94" t="str">
        <f>IFERROR(IF(O120="","",VLOOKUP(O120,コード!$AM$3:$AN$5,2,FALSE)),"エラー")</f>
        <v/>
      </c>
      <c r="AH120" s="94" t="str">
        <f>IFERROR(IF(P120="","",VLOOKUP(P120,コード!$AM$3:$AN$5,2,FALSE)),"エラー")</f>
        <v/>
      </c>
      <c r="AI120" s="96" t="str">
        <f>IFERROR(IF(OR(Q120="",R120=""),"",VLOOKUP(Q120&amp;R120,コード!$AS$3:$AT$12,2,FALSE)),"エラー")</f>
        <v/>
      </c>
      <c r="AJ120" s="90"/>
      <c r="AK120" s="166" t="str">
        <f t="shared" si="28"/>
        <v/>
      </c>
      <c r="AL120" s="139" t="str">
        <f t="shared" si="29"/>
        <v/>
      </c>
      <c r="AM120" s="139" t="str">
        <f t="shared" si="30"/>
        <v/>
      </c>
      <c r="AN120" s="139" t="str">
        <f t="shared" si="31"/>
        <v/>
      </c>
      <c r="AO120" s="139" t="str">
        <f t="shared" si="32"/>
        <v/>
      </c>
      <c r="AP120" s="139" t="str">
        <f t="shared" si="33"/>
        <v/>
      </c>
      <c r="AQ120" s="141" t="str">
        <f t="shared" si="34"/>
        <v/>
      </c>
    </row>
    <row r="121" spans="1:43" ht="24" customHeight="1">
      <c r="A121" s="239"/>
      <c r="B121" s="240"/>
      <c r="C121" s="220"/>
      <c r="D121" s="221"/>
      <c r="E121" s="222"/>
      <c r="F121" s="220"/>
      <c r="G121" s="220"/>
      <c r="H121" s="223"/>
      <c r="I121" s="220"/>
      <c r="J121" s="224"/>
      <c r="K121" s="220"/>
      <c r="L121" s="221"/>
      <c r="M121" s="225"/>
      <c r="N121" s="224"/>
      <c r="O121" s="224"/>
      <c r="P121" s="222"/>
      <c r="Q121" s="226"/>
      <c r="R121" s="227"/>
      <c r="S121" s="241"/>
      <c r="T121" s="242"/>
      <c r="U121" s="243"/>
      <c r="V121" s="97"/>
      <c r="W121" s="175" t="str">
        <f t="shared" si="25"/>
        <v/>
      </c>
      <c r="X121" s="93" t="str">
        <f t="shared" si="27"/>
        <v/>
      </c>
      <c r="Y121" s="174" t="str">
        <f>IF(A121="","",IF(A121&lt;&gt;110,"エラー",110&amp;"人目"))</f>
        <v/>
      </c>
      <c r="Z121" s="95" t="str">
        <f>IFERROR(IF(OR(C121="",D121="",E121=""),"",VLOOKUP(C121&amp;D121&amp;E121,コード!$K$3:$L$210,2,FALSE)),"エラー")</f>
        <v/>
      </c>
      <c r="AA121" s="92" t="str">
        <f>IFERROR(IF(F121="","",VLOOKUP(F121,コード!$N$3:$O$4,2,FALSE)),"エラー")</f>
        <v/>
      </c>
      <c r="AB121" s="91" t="str">
        <f>IFERROR(IF(OR(G121="",H121=""),"",VLOOKUP(G121&amp;H121,コード!$T$3:$U$13,2,FALSE)),"エラー")</f>
        <v/>
      </c>
      <c r="AC121" s="91" t="str">
        <f>IFERROR(IF(I121="","",VLOOKUP(I121,コード!$W$3:$X$10,2,FALSE)),"エラー")</f>
        <v/>
      </c>
      <c r="AD121" s="91" t="str">
        <f>IFERROR(IF(J121="","",VLOOKUP(J121,コード!$Z$3:$AA$4,2,FALSE)),"エラー")</f>
        <v/>
      </c>
      <c r="AE121" s="176" t="str">
        <f t="shared" si="26"/>
        <v/>
      </c>
      <c r="AF121" s="177" t="str">
        <f>IFERROR(IF(N121="","",VLOOKUP(N121,コード!$AG$3:$AH$5,2,FALSE)),"エラー")</f>
        <v/>
      </c>
      <c r="AG121" s="94" t="str">
        <f>IFERROR(IF(O121="","",VLOOKUP(O121,コード!$AM$3:$AN$5,2,FALSE)),"エラー")</f>
        <v/>
      </c>
      <c r="AH121" s="94" t="str">
        <f>IFERROR(IF(P121="","",VLOOKUP(P121,コード!$AM$3:$AN$5,2,FALSE)),"エラー")</f>
        <v/>
      </c>
      <c r="AI121" s="96" t="str">
        <f>IFERROR(IF(OR(Q121="",R121=""),"",VLOOKUP(Q121&amp;R121,コード!$AS$3:$AT$12,2,FALSE)),"エラー")</f>
        <v/>
      </c>
      <c r="AJ121" s="90"/>
      <c r="AK121" s="166" t="str">
        <f t="shared" si="28"/>
        <v/>
      </c>
      <c r="AL121" s="139" t="str">
        <f t="shared" si="29"/>
        <v/>
      </c>
      <c r="AM121" s="139" t="str">
        <f t="shared" si="30"/>
        <v/>
      </c>
      <c r="AN121" s="139" t="str">
        <f t="shared" si="31"/>
        <v/>
      </c>
      <c r="AO121" s="139" t="str">
        <f t="shared" si="32"/>
        <v/>
      </c>
      <c r="AP121" s="139" t="str">
        <f t="shared" si="33"/>
        <v/>
      </c>
      <c r="AQ121" s="141" t="str">
        <f t="shared" si="34"/>
        <v/>
      </c>
    </row>
    <row r="122" spans="1:43" ht="24" customHeight="1">
      <c r="A122" s="239"/>
      <c r="B122" s="240"/>
      <c r="C122" s="220"/>
      <c r="D122" s="221"/>
      <c r="E122" s="222"/>
      <c r="F122" s="220"/>
      <c r="G122" s="220"/>
      <c r="H122" s="223"/>
      <c r="I122" s="220"/>
      <c r="J122" s="224"/>
      <c r="K122" s="220"/>
      <c r="L122" s="221"/>
      <c r="M122" s="225"/>
      <c r="N122" s="224"/>
      <c r="O122" s="224"/>
      <c r="P122" s="222"/>
      <c r="Q122" s="226"/>
      <c r="R122" s="227"/>
      <c r="S122" s="241"/>
      <c r="T122" s="242"/>
      <c r="U122" s="243"/>
      <c r="V122" s="97"/>
      <c r="W122" s="175" t="str">
        <f t="shared" si="25"/>
        <v/>
      </c>
      <c r="X122" s="93" t="str">
        <f t="shared" si="27"/>
        <v/>
      </c>
      <c r="Y122" s="174" t="str">
        <f>IF(A122="","",IF(A122&lt;&gt;111,"エラー",111&amp;"人目"))</f>
        <v/>
      </c>
      <c r="Z122" s="95" t="str">
        <f>IFERROR(IF(OR(C122="",D122="",E122=""),"",VLOOKUP(C122&amp;D122&amp;E122,コード!$K$3:$L$210,2,FALSE)),"エラー")</f>
        <v/>
      </c>
      <c r="AA122" s="92" t="str">
        <f>IFERROR(IF(F122="","",VLOOKUP(F122,コード!$N$3:$O$4,2,FALSE)),"エラー")</f>
        <v/>
      </c>
      <c r="AB122" s="91" t="str">
        <f>IFERROR(IF(OR(G122="",H122=""),"",VLOOKUP(G122&amp;H122,コード!$T$3:$U$13,2,FALSE)),"エラー")</f>
        <v/>
      </c>
      <c r="AC122" s="91" t="str">
        <f>IFERROR(IF(I122="","",VLOOKUP(I122,コード!$W$3:$X$10,2,FALSE)),"エラー")</f>
        <v/>
      </c>
      <c r="AD122" s="91" t="str">
        <f>IFERROR(IF(J122="","",VLOOKUP(J122,コード!$Z$3:$AA$4,2,FALSE)),"エラー")</f>
        <v/>
      </c>
      <c r="AE122" s="176" t="str">
        <f t="shared" si="26"/>
        <v/>
      </c>
      <c r="AF122" s="177" t="str">
        <f>IFERROR(IF(N122="","",VLOOKUP(N122,コード!$AG$3:$AH$5,2,FALSE)),"エラー")</f>
        <v/>
      </c>
      <c r="AG122" s="94" t="str">
        <f>IFERROR(IF(O122="","",VLOOKUP(O122,コード!$AM$3:$AN$5,2,FALSE)),"エラー")</f>
        <v/>
      </c>
      <c r="AH122" s="94" t="str">
        <f>IFERROR(IF(P122="","",VLOOKUP(P122,コード!$AM$3:$AN$5,2,FALSE)),"エラー")</f>
        <v/>
      </c>
      <c r="AI122" s="96" t="str">
        <f>IFERROR(IF(OR(Q122="",R122=""),"",VLOOKUP(Q122&amp;R122,コード!$AS$3:$AT$12,2,FALSE)),"エラー")</f>
        <v/>
      </c>
      <c r="AJ122" s="90"/>
      <c r="AK122" s="166" t="str">
        <f t="shared" si="28"/>
        <v/>
      </c>
      <c r="AL122" s="139" t="str">
        <f t="shared" si="29"/>
        <v/>
      </c>
      <c r="AM122" s="139" t="str">
        <f t="shared" si="30"/>
        <v/>
      </c>
      <c r="AN122" s="139" t="str">
        <f t="shared" si="31"/>
        <v/>
      </c>
      <c r="AO122" s="139" t="str">
        <f t="shared" si="32"/>
        <v/>
      </c>
      <c r="AP122" s="139" t="str">
        <f t="shared" si="33"/>
        <v/>
      </c>
      <c r="AQ122" s="141" t="str">
        <f t="shared" si="34"/>
        <v/>
      </c>
    </row>
    <row r="123" spans="1:43" ht="24" customHeight="1">
      <c r="A123" s="239"/>
      <c r="B123" s="240"/>
      <c r="C123" s="220"/>
      <c r="D123" s="221"/>
      <c r="E123" s="222"/>
      <c r="F123" s="220"/>
      <c r="G123" s="220"/>
      <c r="H123" s="223"/>
      <c r="I123" s="220"/>
      <c r="J123" s="224"/>
      <c r="K123" s="220"/>
      <c r="L123" s="221"/>
      <c r="M123" s="225"/>
      <c r="N123" s="224"/>
      <c r="O123" s="224"/>
      <c r="P123" s="222"/>
      <c r="Q123" s="226"/>
      <c r="R123" s="227"/>
      <c r="S123" s="241"/>
      <c r="T123" s="242"/>
      <c r="U123" s="243"/>
      <c r="V123" s="97"/>
      <c r="W123" s="175" t="str">
        <f t="shared" si="25"/>
        <v/>
      </c>
      <c r="X123" s="93" t="str">
        <f t="shared" si="27"/>
        <v/>
      </c>
      <c r="Y123" s="174" t="str">
        <f>IF(A123="","",IF(A123&lt;&gt;112,"エラー",112&amp;"人目"))</f>
        <v/>
      </c>
      <c r="Z123" s="95" t="str">
        <f>IFERROR(IF(OR(C123="",D123="",E123=""),"",VLOOKUP(C123&amp;D123&amp;E123,コード!$K$3:$L$210,2,FALSE)),"エラー")</f>
        <v/>
      </c>
      <c r="AA123" s="92" t="str">
        <f>IFERROR(IF(F123="","",VLOOKUP(F123,コード!$N$3:$O$4,2,FALSE)),"エラー")</f>
        <v/>
      </c>
      <c r="AB123" s="91" t="str">
        <f>IFERROR(IF(OR(G123="",H123=""),"",VLOOKUP(G123&amp;H123,コード!$T$3:$U$13,2,FALSE)),"エラー")</f>
        <v/>
      </c>
      <c r="AC123" s="91" t="str">
        <f>IFERROR(IF(I123="","",VLOOKUP(I123,コード!$W$3:$X$10,2,FALSE)),"エラー")</f>
        <v/>
      </c>
      <c r="AD123" s="91" t="str">
        <f>IFERROR(IF(J123="","",VLOOKUP(J123,コード!$Z$3:$AA$4,2,FALSE)),"エラー")</f>
        <v/>
      </c>
      <c r="AE123" s="176" t="str">
        <f t="shared" si="26"/>
        <v/>
      </c>
      <c r="AF123" s="177" t="str">
        <f>IFERROR(IF(N123="","",VLOOKUP(N123,コード!$AG$3:$AH$5,2,FALSE)),"エラー")</f>
        <v/>
      </c>
      <c r="AG123" s="94" t="str">
        <f>IFERROR(IF(O123="","",VLOOKUP(O123,コード!$AM$3:$AN$5,2,FALSE)),"エラー")</f>
        <v/>
      </c>
      <c r="AH123" s="94" t="str">
        <f>IFERROR(IF(P123="","",VLOOKUP(P123,コード!$AM$3:$AN$5,2,FALSE)),"エラー")</f>
        <v/>
      </c>
      <c r="AI123" s="96" t="str">
        <f>IFERROR(IF(OR(Q123="",R123=""),"",VLOOKUP(Q123&amp;R123,コード!$AS$3:$AT$12,2,FALSE)),"エラー")</f>
        <v/>
      </c>
      <c r="AJ123" s="90"/>
      <c r="AK123" s="166" t="str">
        <f t="shared" si="28"/>
        <v/>
      </c>
      <c r="AL123" s="139" t="str">
        <f t="shared" si="29"/>
        <v/>
      </c>
      <c r="AM123" s="139" t="str">
        <f t="shared" si="30"/>
        <v/>
      </c>
      <c r="AN123" s="139" t="str">
        <f t="shared" si="31"/>
        <v/>
      </c>
      <c r="AO123" s="139" t="str">
        <f t="shared" si="32"/>
        <v/>
      </c>
      <c r="AP123" s="139" t="str">
        <f t="shared" si="33"/>
        <v/>
      </c>
      <c r="AQ123" s="141" t="str">
        <f t="shared" si="34"/>
        <v/>
      </c>
    </row>
    <row r="124" spans="1:43" ht="24" customHeight="1">
      <c r="A124" s="239"/>
      <c r="B124" s="240"/>
      <c r="C124" s="220"/>
      <c r="D124" s="221"/>
      <c r="E124" s="222"/>
      <c r="F124" s="220"/>
      <c r="G124" s="220"/>
      <c r="H124" s="223"/>
      <c r="I124" s="220"/>
      <c r="J124" s="224"/>
      <c r="K124" s="220"/>
      <c r="L124" s="221"/>
      <c r="M124" s="225"/>
      <c r="N124" s="224"/>
      <c r="O124" s="224"/>
      <c r="P124" s="222"/>
      <c r="Q124" s="226"/>
      <c r="R124" s="227"/>
      <c r="S124" s="241"/>
      <c r="T124" s="242"/>
      <c r="U124" s="243"/>
      <c r="V124" s="97"/>
      <c r="W124" s="175" t="str">
        <f t="shared" si="25"/>
        <v/>
      </c>
      <c r="X124" s="93" t="str">
        <f t="shared" si="27"/>
        <v/>
      </c>
      <c r="Y124" s="174" t="str">
        <f>IF(A124="","",IF(A124&lt;&gt;113,"エラー",113&amp;"人目"))</f>
        <v/>
      </c>
      <c r="Z124" s="95" t="str">
        <f>IFERROR(IF(OR(C124="",D124="",E124=""),"",VLOOKUP(C124&amp;D124&amp;E124,コード!$K$3:$L$210,2,FALSE)),"エラー")</f>
        <v/>
      </c>
      <c r="AA124" s="92" t="str">
        <f>IFERROR(IF(F124="","",VLOOKUP(F124,コード!$N$3:$O$4,2,FALSE)),"エラー")</f>
        <v/>
      </c>
      <c r="AB124" s="91" t="str">
        <f>IFERROR(IF(OR(G124="",H124=""),"",VLOOKUP(G124&amp;H124,コード!$T$3:$U$13,2,FALSE)),"エラー")</f>
        <v/>
      </c>
      <c r="AC124" s="91" t="str">
        <f>IFERROR(IF(I124="","",VLOOKUP(I124,コード!$W$3:$X$10,2,FALSE)),"エラー")</f>
        <v/>
      </c>
      <c r="AD124" s="91" t="str">
        <f>IFERROR(IF(J124="","",VLOOKUP(J124,コード!$Z$3:$AA$4,2,FALSE)),"エラー")</f>
        <v/>
      </c>
      <c r="AE124" s="176" t="str">
        <f t="shared" si="26"/>
        <v/>
      </c>
      <c r="AF124" s="177" t="str">
        <f>IFERROR(IF(N124="","",VLOOKUP(N124,コード!$AG$3:$AH$5,2,FALSE)),"エラー")</f>
        <v/>
      </c>
      <c r="AG124" s="94" t="str">
        <f>IFERROR(IF(O124="","",VLOOKUP(O124,コード!$AM$3:$AN$5,2,FALSE)),"エラー")</f>
        <v/>
      </c>
      <c r="AH124" s="94" t="str">
        <f>IFERROR(IF(P124="","",VLOOKUP(P124,コード!$AM$3:$AN$5,2,FALSE)),"エラー")</f>
        <v/>
      </c>
      <c r="AI124" s="96" t="str">
        <f>IFERROR(IF(OR(Q124="",R124=""),"",VLOOKUP(Q124&amp;R124,コード!$AS$3:$AT$12,2,FALSE)),"エラー")</f>
        <v/>
      </c>
      <c r="AJ124" s="90"/>
      <c r="AK124" s="166" t="str">
        <f t="shared" si="28"/>
        <v/>
      </c>
      <c r="AL124" s="139" t="str">
        <f t="shared" si="29"/>
        <v/>
      </c>
      <c r="AM124" s="139" t="str">
        <f t="shared" si="30"/>
        <v/>
      </c>
      <c r="AN124" s="139" t="str">
        <f t="shared" si="31"/>
        <v/>
      </c>
      <c r="AO124" s="139" t="str">
        <f t="shared" si="32"/>
        <v/>
      </c>
      <c r="AP124" s="139" t="str">
        <f t="shared" si="33"/>
        <v/>
      </c>
      <c r="AQ124" s="141" t="str">
        <f t="shared" si="34"/>
        <v/>
      </c>
    </row>
    <row r="125" spans="1:43" ht="24" customHeight="1">
      <c r="A125" s="239"/>
      <c r="B125" s="240"/>
      <c r="C125" s="220"/>
      <c r="D125" s="221"/>
      <c r="E125" s="222"/>
      <c r="F125" s="220"/>
      <c r="G125" s="220"/>
      <c r="H125" s="223"/>
      <c r="I125" s="220"/>
      <c r="J125" s="224"/>
      <c r="K125" s="220"/>
      <c r="L125" s="221"/>
      <c r="M125" s="225"/>
      <c r="N125" s="224"/>
      <c r="O125" s="224"/>
      <c r="P125" s="222"/>
      <c r="Q125" s="226"/>
      <c r="R125" s="227"/>
      <c r="S125" s="241"/>
      <c r="T125" s="242"/>
      <c r="U125" s="243"/>
      <c r="V125" s="97"/>
      <c r="W125" s="175" t="str">
        <f t="shared" si="25"/>
        <v/>
      </c>
      <c r="X125" s="93" t="str">
        <f t="shared" si="27"/>
        <v/>
      </c>
      <c r="Y125" s="174" t="str">
        <f>IF(A125="","",IF(A125&lt;&gt;114,"エラー",114&amp;"人目"))</f>
        <v/>
      </c>
      <c r="Z125" s="95" t="str">
        <f>IFERROR(IF(OR(C125="",D125="",E125=""),"",VLOOKUP(C125&amp;D125&amp;E125,コード!$K$3:$L$210,2,FALSE)),"エラー")</f>
        <v/>
      </c>
      <c r="AA125" s="92" t="str">
        <f>IFERROR(IF(F125="","",VLOOKUP(F125,コード!$N$3:$O$4,2,FALSE)),"エラー")</f>
        <v/>
      </c>
      <c r="AB125" s="91" t="str">
        <f>IFERROR(IF(OR(G125="",H125=""),"",VLOOKUP(G125&amp;H125,コード!$T$3:$U$13,2,FALSE)),"エラー")</f>
        <v/>
      </c>
      <c r="AC125" s="91" t="str">
        <f>IFERROR(IF(I125="","",VLOOKUP(I125,コード!$W$3:$X$10,2,FALSE)),"エラー")</f>
        <v/>
      </c>
      <c r="AD125" s="91" t="str">
        <f>IFERROR(IF(J125="","",VLOOKUP(J125,コード!$Z$3:$AA$4,2,FALSE)),"エラー")</f>
        <v/>
      </c>
      <c r="AE125" s="176" t="str">
        <f t="shared" si="26"/>
        <v/>
      </c>
      <c r="AF125" s="177" t="str">
        <f>IFERROR(IF(N125="","",VLOOKUP(N125,コード!$AG$3:$AH$5,2,FALSE)),"エラー")</f>
        <v/>
      </c>
      <c r="AG125" s="94" t="str">
        <f>IFERROR(IF(O125="","",VLOOKUP(O125,コード!$AM$3:$AN$5,2,FALSE)),"エラー")</f>
        <v/>
      </c>
      <c r="AH125" s="94" t="str">
        <f>IFERROR(IF(P125="","",VLOOKUP(P125,コード!$AM$3:$AN$5,2,FALSE)),"エラー")</f>
        <v/>
      </c>
      <c r="AI125" s="96" t="str">
        <f>IFERROR(IF(OR(Q125="",R125=""),"",VLOOKUP(Q125&amp;R125,コード!$AS$3:$AT$12,2,FALSE)),"エラー")</f>
        <v/>
      </c>
      <c r="AJ125" s="90"/>
      <c r="AK125" s="166" t="str">
        <f t="shared" si="28"/>
        <v/>
      </c>
      <c r="AL125" s="139" t="str">
        <f t="shared" si="29"/>
        <v/>
      </c>
      <c r="AM125" s="139" t="str">
        <f t="shared" si="30"/>
        <v/>
      </c>
      <c r="AN125" s="139" t="str">
        <f t="shared" si="31"/>
        <v/>
      </c>
      <c r="AO125" s="139" t="str">
        <f t="shared" si="32"/>
        <v/>
      </c>
      <c r="AP125" s="139" t="str">
        <f t="shared" si="33"/>
        <v/>
      </c>
      <c r="AQ125" s="141" t="str">
        <f t="shared" si="34"/>
        <v/>
      </c>
    </row>
    <row r="126" spans="1:43" ht="24" customHeight="1">
      <c r="A126" s="239"/>
      <c r="B126" s="240"/>
      <c r="C126" s="220"/>
      <c r="D126" s="221"/>
      <c r="E126" s="222"/>
      <c r="F126" s="220"/>
      <c r="G126" s="220"/>
      <c r="H126" s="223"/>
      <c r="I126" s="220"/>
      <c r="J126" s="224"/>
      <c r="K126" s="220"/>
      <c r="L126" s="221"/>
      <c r="M126" s="225"/>
      <c r="N126" s="224"/>
      <c r="O126" s="224"/>
      <c r="P126" s="222"/>
      <c r="Q126" s="226"/>
      <c r="R126" s="227"/>
      <c r="S126" s="241"/>
      <c r="T126" s="242"/>
      <c r="U126" s="243"/>
      <c r="V126" s="97"/>
      <c r="W126" s="175" t="str">
        <f t="shared" si="25"/>
        <v/>
      </c>
      <c r="X126" s="93" t="str">
        <f t="shared" si="27"/>
        <v/>
      </c>
      <c r="Y126" s="174" t="str">
        <f>IF(A126="","",IF(A126&lt;&gt;115,"エラー",115&amp;"人目"))</f>
        <v/>
      </c>
      <c r="Z126" s="95" t="str">
        <f>IFERROR(IF(OR(C126="",D126="",E126=""),"",VLOOKUP(C126&amp;D126&amp;E126,コード!$K$3:$L$210,2,FALSE)),"エラー")</f>
        <v/>
      </c>
      <c r="AA126" s="92" t="str">
        <f>IFERROR(IF(F126="","",VLOOKUP(F126,コード!$N$3:$O$4,2,FALSE)),"エラー")</f>
        <v/>
      </c>
      <c r="AB126" s="91" t="str">
        <f>IFERROR(IF(OR(G126="",H126=""),"",VLOOKUP(G126&amp;H126,コード!$T$3:$U$13,2,FALSE)),"エラー")</f>
        <v/>
      </c>
      <c r="AC126" s="91" t="str">
        <f>IFERROR(IF(I126="","",VLOOKUP(I126,コード!$W$3:$X$10,2,FALSE)),"エラー")</f>
        <v/>
      </c>
      <c r="AD126" s="91" t="str">
        <f>IFERROR(IF(J126="","",VLOOKUP(J126,コード!$Z$3:$AA$4,2,FALSE)),"エラー")</f>
        <v/>
      </c>
      <c r="AE126" s="176" t="str">
        <f t="shared" si="26"/>
        <v/>
      </c>
      <c r="AF126" s="177" t="str">
        <f>IFERROR(IF(N126="","",VLOOKUP(N126,コード!$AG$3:$AH$5,2,FALSE)),"エラー")</f>
        <v/>
      </c>
      <c r="AG126" s="94" t="str">
        <f>IFERROR(IF(O126="","",VLOOKUP(O126,コード!$AM$3:$AN$5,2,FALSE)),"エラー")</f>
        <v/>
      </c>
      <c r="AH126" s="94" t="str">
        <f>IFERROR(IF(P126="","",VLOOKUP(P126,コード!$AM$3:$AN$5,2,FALSE)),"エラー")</f>
        <v/>
      </c>
      <c r="AI126" s="96" t="str">
        <f>IFERROR(IF(OR(Q126="",R126=""),"",VLOOKUP(Q126&amp;R126,コード!$AS$3:$AT$12,2,FALSE)),"エラー")</f>
        <v/>
      </c>
      <c r="AJ126" s="90"/>
      <c r="AK126" s="166" t="str">
        <f t="shared" si="28"/>
        <v/>
      </c>
      <c r="AL126" s="139" t="str">
        <f t="shared" si="29"/>
        <v/>
      </c>
      <c r="AM126" s="139" t="str">
        <f t="shared" si="30"/>
        <v/>
      </c>
      <c r="AN126" s="139" t="str">
        <f t="shared" si="31"/>
        <v/>
      </c>
      <c r="AO126" s="139" t="str">
        <f t="shared" si="32"/>
        <v/>
      </c>
      <c r="AP126" s="139" t="str">
        <f t="shared" si="33"/>
        <v/>
      </c>
      <c r="AQ126" s="141" t="str">
        <f t="shared" si="34"/>
        <v/>
      </c>
    </row>
    <row r="127" spans="1:43" ht="24" customHeight="1">
      <c r="A127" s="239"/>
      <c r="B127" s="240"/>
      <c r="C127" s="220"/>
      <c r="D127" s="221"/>
      <c r="E127" s="222"/>
      <c r="F127" s="220"/>
      <c r="G127" s="220"/>
      <c r="H127" s="223"/>
      <c r="I127" s="220"/>
      <c r="J127" s="224"/>
      <c r="K127" s="220"/>
      <c r="L127" s="221"/>
      <c r="M127" s="225"/>
      <c r="N127" s="224"/>
      <c r="O127" s="224"/>
      <c r="P127" s="222"/>
      <c r="Q127" s="226"/>
      <c r="R127" s="227"/>
      <c r="S127" s="241"/>
      <c r="T127" s="242"/>
      <c r="U127" s="243"/>
      <c r="V127" s="97"/>
      <c r="W127" s="175" t="str">
        <f t="shared" si="25"/>
        <v/>
      </c>
      <c r="X127" s="93" t="str">
        <f t="shared" si="27"/>
        <v/>
      </c>
      <c r="Y127" s="174" t="str">
        <f>IF(A127="","",IF(A127&lt;&gt;116,"エラー",116&amp;"人目"))</f>
        <v/>
      </c>
      <c r="Z127" s="95" t="str">
        <f>IFERROR(IF(OR(C127="",D127="",E127=""),"",VLOOKUP(C127&amp;D127&amp;E127,コード!$K$3:$L$210,2,FALSE)),"エラー")</f>
        <v/>
      </c>
      <c r="AA127" s="92" t="str">
        <f>IFERROR(IF(F127="","",VLOOKUP(F127,コード!$N$3:$O$4,2,FALSE)),"エラー")</f>
        <v/>
      </c>
      <c r="AB127" s="91" t="str">
        <f>IFERROR(IF(OR(G127="",H127=""),"",VLOOKUP(G127&amp;H127,コード!$T$3:$U$13,2,FALSE)),"エラー")</f>
        <v/>
      </c>
      <c r="AC127" s="91" t="str">
        <f>IFERROR(IF(I127="","",VLOOKUP(I127,コード!$W$3:$X$10,2,FALSE)),"エラー")</f>
        <v/>
      </c>
      <c r="AD127" s="91" t="str">
        <f>IFERROR(IF(J127="","",VLOOKUP(J127,コード!$Z$3:$AA$4,2,FALSE)),"エラー")</f>
        <v/>
      </c>
      <c r="AE127" s="176" t="str">
        <f t="shared" si="26"/>
        <v/>
      </c>
      <c r="AF127" s="177" t="str">
        <f>IFERROR(IF(N127="","",VLOOKUP(N127,コード!$AG$3:$AH$5,2,FALSE)),"エラー")</f>
        <v/>
      </c>
      <c r="AG127" s="94" t="str">
        <f>IFERROR(IF(O127="","",VLOOKUP(O127,コード!$AM$3:$AN$5,2,FALSE)),"エラー")</f>
        <v/>
      </c>
      <c r="AH127" s="94" t="str">
        <f>IFERROR(IF(P127="","",VLOOKUP(P127,コード!$AM$3:$AN$5,2,FALSE)),"エラー")</f>
        <v/>
      </c>
      <c r="AI127" s="96" t="str">
        <f>IFERROR(IF(OR(Q127="",R127=""),"",VLOOKUP(Q127&amp;R127,コード!$AS$3:$AT$12,2,FALSE)),"エラー")</f>
        <v/>
      </c>
      <c r="AJ127" s="90"/>
      <c r="AK127" s="166" t="str">
        <f t="shared" si="28"/>
        <v/>
      </c>
      <c r="AL127" s="139" t="str">
        <f t="shared" si="29"/>
        <v/>
      </c>
      <c r="AM127" s="139" t="str">
        <f t="shared" si="30"/>
        <v/>
      </c>
      <c r="AN127" s="139" t="str">
        <f t="shared" si="31"/>
        <v/>
      </c>
      <c r="AO127" s="139" t="str">
        <f t="shared" si="32"/>
        <v/>
      </c>
      <c r="AP127" s="139" t="str">
        <f t="shared" si="33"/>
        <v/>
      </c>
      <c r="AQ127" s="141" t="str">
        <f t="shared" si="34"/>
        <v/>
      </c>
    </row>
    <row r="128" spans="1:43" ht="24" customHeight="1">
      <c r="A128" s="239"/>
      <c r="B128" s="240"/>
      <c r="C128" s="220"/>
      <c r="D128" s="221"/>
      <c r="E128" s="222"/>
      <c r="F128" s="224"/>
      <c r="G128" s="220"/>
      <c r="H128" s="223"/>
      <c r="I128" s="220"/>
      <c r="J128" s="224"/>
      <c r="K128" s="220"/>
      <c r="L128" s="221"/>
      <c r="M128" s="225"/>
      <c r="N128" s="224"/>
      <c r="O128" s="224"/>
      <c r="P128" s="222"/>
      <c r="Q128" s="226"/>
      <c r="R128" s="227"/>
      <c r="S128" s="241"/>
      <c r="T128" s="242"/>
      <c r="U128" s="243"/>
      <c r="V128" s="97"/>
      <c r="W128" s="175" t="str">
        <f t="shared" si="25"/>
        <v/>
      </c>
      <c r="X128" s="93" t="str">
        <f t="shared" si="27"/>
        <v/>
      </c>
      <c r="Y128" s="174" t="str">
        <f>IF(A128="","",IF(A128&lt;&gt;117,"エラー",117&amp;"人目"))</f>
        <v/>
      </c>
      <c r="Z128" s="95" t="str">
        <f>IFERROR(IF(OR(C128="",D128="",E128=""),"",VLOOKUP(C128&amp;D128&amp;E128,コード!$K$3:$L$210,2,FALSE)),"エラー")</f>
        <v/>
      </c>
      <c r="AA128" s="92" t="str">
        <f>IFERROR(IF(F128="","",VLOOKUP(F128,コード!$N$3:$O$4,2,FALSE)),"エラー")</f>
        <v/>
      </c>
      <c r="AB128" s="91" t="str">
        <f>IFERROR(IF(OR(G128="",H128=""),"",VLOOKUP(G128&amp;H128,コード!$T$3:$U$13,2,FALSE)),"エラー")</f>
        <v/>
      </c>
      <c r="AC128" s="91" t="str">
        <f>IFERROR(IF(I128="","",VLOOKUP(I128,コード!$W$3:$X$10,2,FALSE)),"エラー")</f>
        <v/>
      </c>
      <c r="AD128" s="91" t="str">
        <f>IFERROR(IF(J128="","",VLOOKUP(J128,コード!$Z$3:$AA$4,2,FALSE)),"エラー")</f>
        <v/>
      </c>
      <c r="AE128" s="176" t="str">
        <f t="shared" si="26"/>
        <v/>
      </c>
      <c r="AF128" s="177" t="str">
        <f>IFERROR(IF(N128="","",VLOOKUP(N128,コード!$AG$3:$AH$5,2,FALSE)),"エラー")</f>
        <v/>
      </c>
      <c r="AG128" s="94" t="str">
        <f>IFERROR(IF(O128="","",VLOOKUP(O128,コード!$AM$3:$AN$5,2,FALSE)),"エラー")</f>
        <v/>
      </c>
      <c r="AH128" s="94" t="str">
        <f>IFERROR(IF(P128="","",VLOOKUP(P128,コード!$AM$3:$AN$5,2,FALSE)),"エラー")</f>
        <v/>
      </c>
      <c r="AI128" s="96" t="str">
        <f>IFERROR(IF(OR(Q128="",R128=""),"",VLOOKUP(Q128&amp;R128,コード!$AS$3:$AT$12,2,FALSE)),"エラー")</f>
        <v/>
      </c>
      <c r="AJ128" s="90"/>
      <c r="AK128" s="166" t="str">
        <f t="shared" si="28"/>
        <v/>
      </c>
      <c r="AL128" s="139" t="str">
        <f t="shared" si="29"/>
        <v/>
      </c>
      <c r="AM128" s="139" t="str">
        <f t="shared" si="30"/>
        <v/>
      </c>
      <c r="AN128" s="139" t="str">
        <f t="shared" si="31"/>
        <v/>
      </c>
      <c r="AO128" s="139" t="str">
        <f t="shared" si="32"/>
        <v/>
      </c>
      <c r="AP128" s="139" t="str">
        <f t="shared" si="33"/>
        <v/>
      </c>
      <c r="AQ128" s="141" t="str">
        <f t="shared" si="34"/>
        <v/>
      </c>
    </row>
    <row r="129" spans="1:43" ht="24" customHeight="1">
      <c r="A129" s="239"/>
      <c r="B129" s="240"/>
      <c r="C129" s="220"/>
      <c r="D129" s="221"/>
      <c r="E129" s="222"/>
      <c r="F129" s="220"/>
      <c r="G129" s="220"/>
      <c r="H129" s="223"/>
      <c r="I129" s="220"/>
      <c r="J129" s="224"/>
      <c r="K129" s="220"/>
      <c r="L129" s="221"/>
      <c r="M129" s="225"/>
      <c r="N129" s="224"/>
      <c r="O129" s="224"/>
      <c r="P129" s="222"/>
      <c r="Q129" s="226"/>
      <c r="R129" s="227"/>
      <c r="S129" s="241"/>
      <c r="T129" s="242"/>
      <c r="U129" s="243"/>
      <c r="V129" s="97"/>
      <c r="W129" s="175" t="str">
        <f t="shared" si="25"/>
        <v/>
      </c>
      <c r="X129" s="93" t="str">
        <f t="shared" si="27"/>
        <v/>
      </c>
      <c r="Y129" s="174" t="str">
        <f>IF(A129="","",IF(A129&lt;&gt;118,"エラー",118&amp;"人目"))</f>
        <v/>
      </c>
      <c r="Z129" s="95" t="str">
        <f>IFERROR(IF(OR(C129="",D129="",E129=""),"",VLOOKUP(C129&amp;D129&amp;E129,コード!$K$3:$L$210,2,FALSE)),"エラー")</f>
        <v/>
      </c>
      <c r="AA129" s="92" t="str">
        <f>IFERROR(IF(F129="","",VLOOKUP(F129,コード!$N$3:$O$4,2,FALSE)),"エラー")</f>
        <v/>
      </c>
      <c r="AB129" s="91" t="str">
        <f>IFERROR(IF(OR(G129="",H129=""),"",VLOOKUP(G129&amp;H129,コード!$T$3:$U$13,2,FALSE)),"エラー")</f>
        <v/>
      </c>
      <c r="AC129" s="91" t="str">
        <f>IFERROR(IF(I129="","",VLOOKUP(I129,コード!$W$3:$X$10,2,FALSE)),"エラー")</f>
        <v/>
      </c>
      <c r="AD129" s="91" t="str">
        <f>IFERROR(IF(J129="","",VLOOKUP(J129,コード!$Z$3:$AA$4,2,FALSE)),"エラー")</f>
        <v/>
      </c>
      <c r="AE129" s="176" t="str">
        <f t="shared" si="26"/>
        <v/>
      </c>
      <c r="AF129" s="177" t="str">
        <f>IFERROR(IF(N129="","",VLOOKUP(N129,コード!$AG$3:$AH$5,2,FALSE)),"エラー")</f>
        <v/>
      </c>
      <c r="AG129" s="94" t="str">
        <f>IFERROR(IF(O129="","",VLOOKUP(O129,コード!$AM$3:$AN$5,2,FALSE)),"エラー")</f>
        <v/>
      </c>
      <c r="AH129" s="94" t="str">
        <f>IFERROR(IF(P129="","",VLOOKUP(P129,コード!$AM$3:$AN$5,2,FALSE)),"エラー")</f>
        <v/>
      </c>
      <c r="AI129" s="96" t="str">
        <f>IFERROR(IF(OR(Q129="",R129=""),"",VLOOKUP(Q129&amp;R129,コード!$AS$3:$AT$12,2,FALSE)),"エラー")</f>
        <v/>
      </c>
      <c r="AJ129" s="90"/>
      <c r="AK129" s="166" t="str">
        <f t="shared" si="28"/>
        <v/>
      </c>
      <c r="AL129" s="139" t="str">
        <f t="shared" si="29"/>
        <v/>
      </c>
      <c r="AM129" s="139" t="str">
        <f t="shared" si="30"/>
        <v/>
      </c>
      <c r="AN129" s="139" t="str">
        <f t="shared" si="31"/>
        <v/>
      </c>
      <c r="AO129" s="139" t="str">
        <f t="shared" si="32"/>
        <v/>
      </c>
      <c r="AP129" s="139" t="str">
        <f t="shared" si="33"/>
        <v/>
      </c>
      <c r="AQ129" s="141" t="str">
        <f t="shared" si="34"/>
        <v/>
      </c>
    </row>
    <row r="130" spans="1:43" ht="24" customHeight="1">
      <c r="A130" s="239"/>
      <c r="B130" s="240"/>
      <c r="C130" s="220"/>
      <c r="D130" s="221"/>
      <c r="E130" s="222"/>
      <c r="F130" s="220"/>
      <c r="G130" s="220"/>
      <c r="H130" s="223"/>
      <c r="I130" s="220"/>
      <c r="J130" s="224"/>
      <c r="K130" s="220"/>
      <c r="L130" s="221"/>
      <c r="M130" s="225"/>
      <c r="N130" s="224"/>
      <c r="O130" s="224"/>
      <c r="P130" s="222"/>
      <c r="Q130" s="226"/>
      <c r="R130" s="227"/>
      <c r="S130" s="241"/>
      <c r="T130" s="242"/>
      <c r="U130" s="243"/>
      <c r="V130" s="97"/>
      <c r="W130" s="175" t="str">
        <f t="shared" si="25"/>
        <v/>
      </c>
      <c r="X130" s="93" t="str">
        <f t="shared" si="27"/>
        <v/>
      </c>
      <c r="Y130" s="174" t="str">
        <f>IF(A130="","",IF(A130&lt;&gt;119,"エラー",119&amp;"人目"))</f>
        <v/>
      </c>
      <c r="Z130" s="95" t="str">
        <f>IFERROR(IF(OR(C130="",D130="",E130=""),"",VLOOKUP(C130&amp;D130&amp;E130,コード!$K$3:$L$210,2,FALSE)),"エラー")</f>
        <v/>
      </c>
      <c r="AA130" s="92" t="str">
        <f>IFERROR(IF(F130="","",VLOOKUP(F130,コード!$N$3:$O$4,2,FALSE)),"エラー")</f>
        <v/>
      </c>
      <c r="AB130" s="91" t="str">
        <f>IFERROR(IF(OR(G130="",H130=""),"",VLOOKUP(G130&amp;H130,コード!$T$3:$U$13,2,FALSE)),"エラー")</f>
        <v/>
      </c>
      <c r="AC130" s="91" t="str">
        <f>IFERROR(IF(I130="","",VLOOKUP(I130,コード!$W$3:$X$10,2,FALSE)),"エラー")</f>
        <v/>
      </c>
      <c r="AD130" s="91" t="str">
        <f>IFERROR(IF(J130="","",VLOOKUP(J130,コード!$Z$3:$AA$4,2,FALSE)),"エラー")</f>
        <v/>
      </c>
      <c r="AE130" s="176" t="str">
        <f t="shared" si="26"/>
        <v/>
      </c>
      <c r="AF130" s="177" t="str">
        <f>IFERROR(IF(N130="","",VLOOKUP(N130,コード!$AG$3:$AH$5,2,FALSE)),"エラー")</f>
        <v/>
      </c>
      <c r="AG130" s="94" t="str">
        <f>IFERROR(IF(O130="","",VLOOKUP(O130,コード!$AM$3:$AN$5,2,FALSE)),"エラー")</f>
        <v/>
      </c>
      <c r="AH130" s="94" t="str">
        <f>IFERROR(IF(P130="","",VLOOKUP(P130,コード!$AM$3:$AN$5,2,FALSE)),"エラー")</f>
        <v/>
      </c>
      <c r="AI130" s="96" t="str">
        <f>IFERROR(IF(OR(Q130="",R130=""),"",VLOOKUP(Q130&amp;R130,コード!$AS$3:$AT$12,2,FALSE)),"エラー")</f>
        <v/>
      </c>
      <c r="AJ130" s="90"/>
      <c r="AK130" s="166" t="str">
        <f t="shared" si="28"/>
        <v/>
      </c>
      <c r="AL130" s="139" t="str">
        <f t="shared" si="29"/>
        <v/>
      </c>
      <c r="AM130" s="139" t="str">
        <f t="shared" si="30"/>
        <v/>
      </c>
      <c r="AN130" s="139" t="str">
        <f t="shared" si="31"/>
        <v/>
      </c>
      <c r="AO130" s="139" t="str">
        <f t="shared" si="32"/>
        <v/>
      </c>
      <c r="AP130" s="139" t="str">
        <f t="shared" si="33"/>
        <v/>
      </c>
      <c r="AQ130" s="141" t="str">
        <f t="shared" si="34"/>
        <v/>
      </c>
    </row>
    <row r="131" spans="1:43" ht="24" customHeight="1">
      <c r="A131" s="239"/>
      <c r="B131" s="240"/>
      <c r="C131" s="220"/>
      <c r="D131" s="221"/>
      <c r="E131" s="222"/>
      <c r="F131" s="220"/>
      <c r="G131" s="220"/>
      <c r="H131" s="223"/>
      <c r="I131" s="220"/>
      <c r="J131" s="224"/>
      <c r="K131" s="220"/>
      <c r="L131" s="221"/>
      <c r="M131" s="225"/>
      <c r="N131" s="224"/>
      <c r="O131" s="224"/>
      <c r="P131" s="222"/>
      <c r="Q131" s="226"/>
      <c r="R131" s="227"/>
      <c r="S131" s="241"/>
      <c r="T131" s="242"/>
      <c r="U131" s="243"/>
      <c r="V131" s="97"/>
      <c r="W131" s="175" t="str">
        <f t="shared" si="25"/>
        <v/>
      </c>
      <c r="X131" s="93" t="str">
        <f t="shared" si="27"/>
        <v/>
      </c>
      <c r="Y131" s="174" t="str">
        <f>IF(A131="","",IF(A131&lt;&gt;120,"エラー",120&amp;"人目"))</f>
        <v/>
      </c>
      <c r="Z131" s="95" t="str">
        <f>IFERROR(IF(OR(C131="",D131="",E131=""),"",VLOOKUP(C131&amp;D131&amp;E131,コード!$K$3:$L$210,2,FALSE)),"エラー")</f>
        <v/>
      </c>
      <c r="AA131" s="92" t="str">
        <f>IFERROR(IF(F131="","",VLOOKUP(F131,コード!$N$3:$O$4,2,FALSE)),"エラー")</f>
        <v/>
      </c>
      <c r="AB131" s="91" t="str">
        <f>IFERROR(IF(OR(G131="",H131=""),"",VLOOKUP(G131&amp;H131,コード!$T$3:$U$13,2,FALSE)),"エラー")</f>
        <v/>
      </c>
      <c r="AC131" s="91" t="str">
        <f>IFERROR(IF(I131="","",VLOOKUP(I131,コード!$W$3:$X$10,2,FALSE)),"エラー")</f>
        <v/>
      </c>
      <c r="AD131" s="91" t="str">
        <f>IFERROR(IF(J131="","",VLOOKUP(J131,コード!$Z$3:$AA$4,2,FALSE)),"エラー")</f>
        <v/>
      </c>
      <c r="AE131" s="176" t="str">
        <f t="shared" si="26"/>
        <v/>
      </c>
      <c r="AF131" s="177" t="str">
        <f>IFERROR(IF(N131="","",VLOOKUP(N131,コード!$AG$3:$AH$5,2,FALSE)),"エラー")</f>
        <v/>
      </c>
      <c r="AG131" s="94" t="str">
        <f>IFERROR(IF(O131="","",VLOOKUP(O131,コード!$AM$3:$AN$5,2,FALSE)),"エラー")</f>
        <v/>
      </c>
      <c r="AH131" s="94" t="str">
        <f>IFERROR(IF(P131="","",VLOOKUP(P131,コード!$AM$3:$AN$5,2,FALSE)),"エラー")</f>
        <v/>
      </c>
      <c r="AI131" s="96" t="str">
        <f>IFERROR(IF(OR(Q131="",R131=""),"",VLOOKUP(Q131&amp;R131,コード!$AS$3:$AT$12,2,FALSE)),"エラー")</f>
        <v/>
      </c>
      <c r="AJ131" s="90"/>
      <c r="AK131" s="166" t="str">
        <f t="shared" si="28"/>
        <v/>
      </c>
      <c r="AL131" s="139" t="str">
        <f t="shared" si="29"/>
        <v/>
      </c>
      <c r="AM131" s="139" t="str">
        <f t="shared" si="30"/>
        <v/>
      </c>
      <c r="AN131" s="139" t="str">
        <f t="shared" si="31"/>
        <v/>
      </c>
      <c r="AO131" s="139" t="str">
        <f t="shared" si="32"/>
        <v/>
      </c>
      <c r="AP131" s="139" t="str">
        <f t="shared" si="33"/>
        <v/>
      </c>
      <c r="AQ131" s="141" t="str">
        <f t="shared" si="34"/>
        <v/>
      </c>
    </row>
    <row r="132" spans="1:43" ht="24" customHeight="1">
      <c r="A132" s="239"/>
      <c r="B132" s="240"/>
      <c r="C132" s="220"/>
      <c r="D132" s="221"/>
      <c r="E132" s="222"/>
      <c r="F132" s="220"/>
      <c r="G132" s="220"/>
      <c r="H132" s="223"/>
      <c r="I132" s="220"/>
      <c r="J132" s="224"/>
      <c r="K132" s="220"/>
      <c r="L132" s="221"/>
      <c r="M132" s="225"/>
      <c r="N132" s="224"/>
      <c r="O132" s="224"/>
      <c r="P132" s="222"/>
      <c r="Q132" s="226"/>
      <c r="R132" s="227"/>
      <c r="S132" s="241"/>
      <c r="T132" s="242"/>
      <c r="U132" s="243"/>
      <c r="V132" s="97"/>
      <c r="W132" s="175" t="str">
        <f t="shared" si="25"/>
        <v/>
      </c>
      <c r="X132" s="93" t="str">
        <f t="shared" si="27"/>
        <v/>
      </c>
      <c r="Y132" s="174" t="str">
        <f>IF(A132="","",IF(A132&lt;&gt;121,"エラー",121&amp;"人目"))</f>
        <v/>
      </c>
      <c r="Z132" s="95" t="str">
        <f>IFERROR(IF(OR(C132="",D132="",E132=""),"",VLOOKUP(C132&amp;D132&amp;E132,コード!$K$3:$L$210,2,FALSE)),"エラー")</f>
        <v/>
      </c>
      <c r="AA132" s="92" t="str">
        <f>IFERROR(IF(F132="","",VLOOKUP(F132,コード!$N$3:$O$4,2,FALSE)),"エラー")</f>
        <v/>
      </c>
      <c r="AB132" s="91" t="str">
        <f>IFERROR(IF(OR(G132="",H132=""),"",VLOOKUP(G132&amp;H132,コード!$T$3:$U$13,2,FALSE)),"エラー")</f>
        <v/>
      </c>
      <c r="AC132" s="91" t="str">
        <f>IFERROR(IF(I132="","",VLOOKUP(I132,コード!$W$3:$X$10,2,FALSE)),"エラー")</f>
        <v/>
      </c>
      <c r="AD132" s="91" t="str">
        <f>IFERROR(IF(J132="","",VLOOKUP(J132,コード!$Z$3:$AA$4,2,FALSE)),"エラー")</f>
        <v/>
      </c>
      <c r="AE132" s="176" t="str">
        <f t="shared" si="26"/>
        <v/>
      </c>
      <c r="AF132" s="177" t="str">
        <f>IFERROR(IF(N132="","",VLOOKUP(N132,コード!$AG$3:$AH$5,2,FALSE)),"エラー")</f>
        <v/>
      </c>
      <c r="AG132" s="94" t="str">
        <f>IFERROR(IF(O132="","",VLOOKUP(O132,コード!$AM$3:$AN$5,2,FALSE)),"エラー")</f>
        <v/>
      </c>
      <c r="AH132" s="94" t="str">
        <f>IFERROR(IF(P132="","",VLOOKUP(P132,コード!$AM$3:$AN$5,2,FALSE)),"エラー")</f>
        <v/>
      </c>
      <c r="AI132" s="96" t="str">
        <f>IFERROR(IF(OR(Q132="",R132=""),"",VLOOKUP(Q132&amp;R132,コード!$AS$3:$AT$12,2,FALSE)),"エラー")</f>
        <v/>
      </c>
      <c r="AJ132" s="90"/>
      <c r="AK132" s="166" t="str">
        <f t="shared" si="28"/>
        <v/>
      </c>
      <c r="AL132" s="139" t="str">
        <f t="shared" si="29"/>
        <v/>
      </c>
      <c r="AM132" s="139" t="str">
        <f t="shared" si="30"/>
        <v/>
      </c>
      <c r="AN132" s="139" t="str">
        <f t="shared" si="31"/>
        <v/>
      </c>
      <c r="AO132" s="139" t="str">
        <f t="shared" si="32"/>
        <v/>
      </c>
      <c r="AP132" s="139" t="str">
        <f t="shared" si="33"/>
        <v/>
      </c>
      <c r="AQ132" s="141" t="str">
        <f t="shared" si="34"/>
        <v/>
      </c>
    </row>
    <row r="133" spans="1:43" ht="24" customHeight="1">
      <c r="A133" s="239"/>
      <c r="B133" s="240"/>
      <c r="C133" s="220"/>
      <c r="D133" s="221"/>
      <c r="E133" s="222"/>
      <c r="F133" s="220"/>
      <c r="G133" s="220"/>
      <c r="H133" s="223"/>
      <c r="I133" s="220"/>
      <c r="J133" s="224"/>
      <c r="K133" s="220"/>
      <c r="L133" s="221"/>
      <c r="M133" s="225"/>
      <c r="N133" s="224"/>
      <c r="O133" s="224"/>
      <c r="P133" s="222"/>
      <c r="Q133" s="226"/>
      <c r="R133" s="227"/>
      <c r="S133" s="241"/>
      <c r="T133" s="242"/>
      <c r="U133" s="243"/>
      <c r="V133" s="97"/>
      <c r="W133" s="175" t="str">
        <f t="shared" si="25"/>
        <v/>
      </c>
      <c r="X133" s="93" t="str">
        <f t="shared" si="27"/>
        <v/>
      </c>
      <c r="Y133" s="174" t="str">
        <f>IF(A133="","",IF(A133&lt;&gt;122,"エラー",122&amp;"人目"))</f>
        <v/>
      </c>
      <c r="Z133" s="95" t="str">
        <f>IFERROR(IF(OR(C133="",D133="",E133=""),"",VLOOKUP(C133&amp;D133&amp;E133,コード!$K$3:$L$210,2,FALSE)),"エラー")</f>
        <v/>
      </c>
      <c r="AA133" s="92" t="str">
        <f>IFERROR(IF(F133="","",VLOOKUP(F133,コード!$N$3:$O$4,2,FALSE)),"エラー")</f>
        <v/>
      </c>
      <c r="AB133" s="91" t="str">
        <f>IFERROR(IF(OR(G133="",H133=""),"",VLOOKUP(G133&amp;H133,コード!$T$3:$U$13,2,FALSE)),"エラー")</f>
        <v/>
      </c>
      <c r="AC133" s="91" t="str">
        <f>IFERROR(IF(I133="","",VLOOKUP(I133,コード!$W$3:$X$10,2,FALSE)),"エラー")</f>
        <v/>
      </c>
      <c r="AD133" s="91" t="str">
        <f>IFERROR(IF(J133="","",VLOOKUP(J133,コード!$Z$3:$AA$4,2,FALSE)),"エラー")</f>
        <v/>
      </c>
      <c r="AE133" s="176" t="str">
        <f t="shared" si="26"/>
        <v/>
      </c>
      <c r="AF133" s="177" t="str">
        <f>IFERROR(IF(N133="","",VLOOKUP(N133,コード!$AG$3:$AH$5,2,FALSE)),"エラー")</f>
        <v/>
      </c>
      <c r="AG133" s="94" t="str">
        <f>IFERROR(IF(O133="","",VLOOKUP(O133,コード!$AM$3:$AN$5,2,FALSE)),"エラー")</f>
        <v/>
      </c>
      <c r="AH133" s="94" t="str">
        <f>IFERROR(IF(P133="","",VLOOKUP(P133,コード!$AM$3:$AN$5,2,FALSE)),"エラー")</f>
        <v/>
      </c>
      <c r="AI133" s="96" t="str">
        <f>IFERROR(IF(OR(Q133="",R133=""),"",VLOOKUP(Q133&amp;R133,コード!$AS$3:$AT$12,2,FALSE)),"エラー")</f>
        <v/>
      </c>
      <c r="AJ133" s="90"/>
      <c r="AK133" s="166" t="str">
        <f t="shared" si="28"/>
        <v/>
      </c>
      <c r="AL133" s="139" t="str">
        <f t="shared" si="29"/>
        <v/>
      </c>
      <c r="AM133" s="139" t="str">
        <f t="shared" si="30"/>
        <v/>
      </c>
      <c r="AN133" s="139" t="str">
        <f t="shared" si="31"/>
        <v/>
      </c>
      <c r="AO133" s="139" t="str">
        <f t="shared" si="32"/>
        <v/>
      </c>
      <c r="AP133" s="139" t="str">
        <f t="shared" si="33"/>
        <v/>
      </c>
      <c r="AQ133" s="141" t="str">
        <f t="shared" si="34"/>
        <v/>
      </c>
    </row>
    <row r="134" spans="1:43" ht="24" customHeight="1">
      <c r="A134" s="239"/>
      <c r="B134" s="240"/>
      <c r="C134" s="220"/>
      <c r="D134" s="221"/>
      <c r="E134" s="222"/>
      <c r="F134" s="220"/>
      <c r="G134" s="220"/>
      <c r="H134" s="223"/>
      <c r="I134" s="220"/>
      <c r="J134" s="224"/>
      <c r="K134" s="220"/>
      <c r="L134" s="221"/>
      <c r="M134" s="225"/>
      <c r="N134" s="224"/>
      <c r="O134" s="224"/>
      <c r="P134" s="222"/>
      <c r="Q134" s="226"/>
      <c r="R134" s="227"/>
      <c r="S134" s="241"/>
      <c r="T134" s="242"/>
      <c r="U134" s="243"/>
      <c r="V134" s="97"/>
      <c r="W134" s="175" t="str">
        <f t="shared" si="25"/>
        <v/>
      </c>
      <c r="X134" s="93" t="str">
        <f t="shared" si="27"/>
        <v/>
      </c>
      <c r="Y134" s="174" t="str">
        <f>IF(A134="","",IF(A134&lt;&gt;123,"エラー",123&amp;"人目"))</f>
        <v/>
      </c>
      <c r="Z134" s="95" t="str">
        <f>IFERROR(IF(OR(C134="",D134="",E134=""),"",VLOOKUP(C134&amp;D134&amp;E134,コード!$K$3:$L$210,2,FALSE)),"エラー")</f>
        <v/>
      </c>
      <c r="AA134" s="92" t="str">
        <f>IFERROR(IF(F134="","",VLOOKUP(F134,コード!$N$3:$O$4,2,FALSE)),"エラー")</f>
        <v/>
      </c>
      <c r="AB134" s="91" t="str">
        <f>IFERROR(IF(OR(G134="",H134=""),"",VLOOKUP(G134&amp;H134,コード!$T$3:$U$13,2,FALSE)),"エラー")</f>
        <v/>
      </c>
      <c r="AC134" s="91" t="str">
        <f>IFERROR(IF(I134="","",VLOOKUP(I134,コード!$W$3:$X$10,2,FALSE)),"エラー")</f>
        <v/>
      </c>
      <c r="AD134" s="91" t="str">
        <f>IFERROR(IF(J134="","",VLOOKUP(J134,コード!$Z$3:$AA$4,2,FALSE)),"エラー")</f>
        <v/>
      </c>
      <c r="AE134" s="176" t="str">
        <f t="shared" si="26"/>
        <v/>
      </c>
      <c r="AF134" s="177" t="str">
        <f>IFERROR(IF(N134="","",VLOOKUP(N134,コード!$AG$3:$AH$5,2,FALSE)),"エラー")</f>
        <v/>
      </c>
      <c r="AG134" s="94" t="str">
        <f>IFERROR(IF(O134="","",VLOOKUP(O134,コード!$AM$3:$AN$5,2,FALSE)),"エラー")</f>
        <v/>
      </c>
      <c r="AH134" s="94" t="str">
        <f>IFERROR(IF(P134="","",VLOOKUP(P134,コード!$AM$3:$AN$5,2,FALSE)),"エラー")</f>
        <v/>
      </c>
      <c r="AI134" s="96" t="str">
        <f>IFERROR(IF(OR(Q134="",R134=""),"",VLOOKUP(Q134&amp;R134,コード!$AS$3:$AT$12,2,FALSE)),"エラー")</f>
        <v/>
      </c>
      <c r="AJ134" s="90"/>
      <c r="AK134" s="166" t="str">
        <f t="shared" si="28"/>
        <v/>
      </c>
      <c r="AL134" s="139" t="str">
        <f t="shared" si="29"/>
        <v/>
      </c>
      <c r="AM134" s="139" t="str">
        <f t="shared" si="30"/>
        <v/>
      </c>
      <c r="AN134" s="139" t="str">
        <f t="shared" si="31"/>
        <v/>
      </c>
      <c r="AO134" s="139" t="str">
        <f t="shared" si="32"/>
        <v/>
      </c>
      <c r="AP134" s="139" t="str">
        <f t="shared" si="33"/>
        <v/>
      </c>
      <c r="AQ134" s="141" t="str">
        <f t="shared" si="34"/>
        <v/>
      </c>
    </row>
    <row r="135" spans="1:43" ht="24" customHeight="1">
      <c r="A135" s="239"/>
      <c r="B135" s="240"/>
      <c r="C135" s="220"/>
      <c r="D135" s="221"/>
      <c r="E135" s="222"/>
      <c r="F135" s="220"/>
      <c r="G135" s="220"/>
      <c r="H135" s="223"/>
      <c r="I135" s="220"/>
      <c r="J135" s="224"/>
      <c r="K135" s="220"/>
      <c r="L135" s="221"/>
      <c r="M135" s="225"/>
      <c r="N135" s="224"/>
      <c r="O135" s="224"/>
      <c r="P135" s="222"/>
      <c r="Q135" s="226"/>
      <c r="R135" s="227"/>
      <c r="S135" s="241"/>
      <c r="T135" s="242"/>
      <c r="U135" s="243"/>
      <c r="V135" s="97"/>
      <c r="W135" s="175" t="str">
        <f t="shared" si="25"/>
        <v/>
      </c>
      <c r="X135" s="93" t="str">
        <f t="shared" si="27"/>
        <v/>
      </c>
      <c r="Y135" s="174" t="str">
        <f>IF(A135="","",IF(A135&lt;&gt;124,"エラー",124&amp;"人目"))</f>
        <v/>
      </c>
      <c r="Z135" s="95" t="str">
        <f>IFERROR(IF(OR(C135="",D135="",E135=""),"",VLOOKUP(C135&amp;D135&amp;E135,コード!$K$3:$L$210,2,FALSE)),"エラー")</f>
        <v/>
      </c>
      <c r="AA135" s="92" t="str">
        <f>IFERROR(IF(F135="","",VLOOKUP(F135,コード!$N$3:$O$4,2,FALSE)),"エラー")</f>
        <v/>
      </c>
      <c r="AB135" s="91" t="str">
        <f>IFERROR(IF(OR(G135="",H135=""),"",VLOOKUP(G135&amp;H135,コード!$T$3:$U$13,2,FALSE)),"エラー")</f>
        <v/>
      </c>
      <c r="AC135" s="91" t="str">
        <f>IFERROR(IF(I135="","",VLOOKUP(I135,コード!$W$3:$X$10,2,FALSE)),"エラー")</f>
        <v/>
      </c>
      <c r="AD135" s="91" t="str">
        <f>IFERROR(IF(J135="","",VLOOKUP(J135,コード!$Z$3:$AA$4,2,FALSE)),"エラー")</f>
        <v/>
      </c>
      <c r="AE135" s="176" t="str">
        <f t="shared" si="26"/>
        <v/>
      </c>
      <c r="AF135" s="177" t="str">
        <f>IFERROR(IF(N135="","",VLOOKUP(N135,コード!$AG$3:$AH$5,2,FALSE)),"エラー")</f>
        <v/>
      </c>
      <c r="AG135" s="94" t="str">
        <f>IFERROR(IF(O135="","",VLOOKUP(O135,コード!$AM$3:$AN$5,2,FALSE)),"エラー")</f>
        <v/>
      </c>
      <c r="AH135" s="94" t="str">
        <f>IFERROR(IF(P135="","",VLOOKUP(P135,コード!$AM$3:$AN$5,2,FALSE)),"エラー")</f>
        <v/>
      </c>
      <c r="AI135" s="96" t="str">
        <f>IFERROR(IF(OR(Q135="",R135=""),"",VLOOKUP(Q135&amp;R135,コード!$AS$3:$AT$12,2,FALSE)),"エラー")</f>
        <v/>
      </c>
      <c r="AJ135" s="90"/>
      <c r="AK135" s="166" t="str">
        <f t="shared" si="28"/>
        <v/>
      </c>
      <c r="AL135" s="139" t="str">
        <f t="shared" si="29"/>
        <v/>
      </c>
      <c r="AM135" s="139" t="str">
        <f t="shared" si="30"/>
        <v/>
      </c>
      <c r="AN135" s="139" t="str">
        <f t="shared" si="31"/>
        <v/>
      </c>
      <c r="AO135" s="139" t="str">
        <f t="shared" si="32"/>
        <v/>
      </c>
      <c r="AP135" s="139" t="str">
        <f t="shared" si="33"/>
        <v/>
      </c>
      <c r="AQ135" s="141" t="str">
        <f t="shared" si="34"/>
        <v/>
      </c>
    </row>
    <row r="136" spans="1:43" ht="24" customHeight="1">
      <c r="A136" s="239"/>
      <c r="B136" s="240"/>
      <c r="C136" s="220"/>
      <c r="D136" s="221"/>
      <c r="E136" s="222"/>
      <c r="F136" s="220"/>
      <c r="G136" s="220"/>
      <c r="H136" s="223"/>
      <c r="I136" s="220"/>
      <c r="J136" s="224"/>
      <c r="K136" s="220"/>
      <c r="L136" s="221"/>
      <c r="M136" s="225"/>
      <c r="N136" s="224"/>
      <c r="O136" s="224"/>
      <c r="P136" s="222"/>
      <c r="Q136" s="226"/>
      <c r="R136" s="227"/>
      <c r="S136" s="241"/>
      <c r="T136" s="242"/>
      <c r="U136" s="243"/>
      <c r="V136" s="97"/>
      <c r="W136" s="175" t="str">
        <f t="shared" si="25"/>
        <v/>
      </c>
      <c r="X136" s="93" t="str">
        <f t="shared" si="27"/>
        <v/>
      </c>
      <c r="Y136" s="174" t="str">
        <f>IF(A136="","",IF(A136&lt;&gt;125,"エラー",125&amp;"人目"))</f>
        <v/>
      </c>
      <c r="Z136" s="95" t="str">
        <f>IFERROR(IF(OR(C136="",D136="",E136=""),"",VLOOKUP(C136&amp;D136&amp;E136,コード!$K$3:$L$210,2,FALSE)),"エラー")</f>
        <v/>
      </c>
      <c r="AA136" s="92" t="str">
        <f>IFERROR(IF(F136="","",VLOOKUP(F136,コード!$N$3:$O$4,2,FALSE)),"エラー")</f>
        <v/>
      </c>
      <c r="AB136" s="91" t="str">
        <f>IFERROR(IF(OR(G136="",H136=""),"",VLOOKUP(G136&amp;H136,コード!$T$3:$U$13,2,FALSE)),"エラー")</f>
        <v/>
      </c>
      <c r="AC136" s="91" t="str">
        <f>IFERROR(IF(I136="","",VLOOKUP(I136,コード!$W$3:$X$10,2,FALSE)),"エラー")</f>
        <v/>
      </c>
      <c r="AD136" s="91" t="str">
        <f>IFERROR(IF(J136="","",VLOOKUP(J136,コード!$Z$3:$AA$4,2,FALSE)),"エラー")</f>
        <v/>
      </c>
      <c r="AE136" s="176" t="str">
        <f t="shared" si="26"/>
        <v/>
      </c>
      <c r="AF136" s="177" t="str">
        <f>IFERROR(IF(N136="","",VLOOKUP(N136,コード!$AG$3:$AH$5,2,FALSE)),"エラー")</f>
        <v/>
      </c>
      <c r="AG136" s="94" t="str">
        <f>IFERROR(IF(O136="","",VLOOKUP(O136,コード!$AM$3:$AN$5,2,FALSE)),"エラー")</f>
        <v/>
      </c>
      <c r="AH136" s="94" t="str">
        <f>IFERROR(IF(P136="","",VLOOKUP(P136,コード!$AM$3:$AN$5,2,FALSE)),"エラー")</f>
        <v/>
      </c>
      <c r="AI136" s="96" t="str">
        <f>IFERROR(IF(OR(Q136="",R136=""),"",VLOOKUP(Q136&amp;R136,コード!$AS$3:$AT$12,2,FALSE)),"エラー")</f>
        <v/>
      </c>
      <c r="AJ136" s="90"/>
      <c r="AK136" s="166" t="str">
        <f t="shared" si="28"/>
        <v/>
      </c>
      <c r="AL136" s="139" t="str">
        <f t="shared" si="29"/>
        <v/>
      </c>
      <c r="AM136" s="139" t="str">
        <f t="shared" si="30"/>
        <v/>
      </c>
      <c r="AN136" s="139" t="str">
        <f t="shared" si="31"/>
        <v/>
      </c>
      <c r="AO136" s="139" t="str">
        <f t="shared" si="32"/>
        <v/>
      </c>
      <c r="AP136" s="139" t="str">
        <f t="shared" si="33"/>
        <v/>
      </c>
      <c r="AQ136" s="141" t="str">
        <f t="shared" si="34"/>
        <v/>
      </c>
    </row>
    <row r="137" spans="1:43" ht="24" customHeight="1">
      <c r="A137" s="239"/>
      <c r="B137" s="240"/>
      <c r="C137" s="220"/>
      <c r="D137" s="221"/>
      <c r="E137" s="222"/>
      <c r="F137" s="220"/>
      <c r="G137" s="220"/>
      <c r="H137" s="223"/>
      <c r="I137" s="220"/>
      <c r="J137" s="224"/>
      <c r="K137" s="220"/>
      <c r="L137" s="221"/>
      <c r="M137" s="225"/>
      <c r="N137" s="224"/>
      <c r="O137" s="224"/>
      <c r="P137" s="222"/>
      <c r="Q137" s="226"/>
      <c r="R137" s="227"/>
      <c r="S137" s="241"/>
      <c r="T137" s="242"/>
      <c r="U137" s="243"/>
      <c r="V137" s="97"/>
      <c r="W137" s="175" t="str">
        <f t="shared" si="25"/>
        <v/>
      </c>
      <c r="X137" s="93" t="str">
        <f t="shared" si="27"/>
        <v/>
      </c>
      <c r="Y137" s="174" t="str">
        <f>IF(A137="","",IF(A137&lt;&gt;126,"エラー",126&amp;"人目"))</f>
        <v/>
      </c>
      <c r="Z137" s="95" t="str">
        <f>IFERROR(IF(OR(C137="",D137="",E137=""),"",VLOOKUP(C137&amp;D137&amp;E137,コード!$K$3:$L$210,2,FALSE)),"エラー")</f>
        <v/>
      </c>
      <c r="AA137" s="92" t="str">
        <f>IFERROR(IF(F137="","",VLOOKUP(F137,コード!$N$3:$O$4,2,FALSE)),"エラー")</f>
        <v/>
      </c>
      <c r="AB137" s="91" t="str">
        <f>IFERROR(IF(OR(G137="",H137=""),"",VLOOKUP(G137&amp;H137,コード!$T$3:$U$13,2,FALSE)),"エラー")</f>
        <v/>
      </c>
      <c r="AC137" s="91" t="str">
        <f>IFERROR(IF(I137="","",VLOOKUP(I137,コード!$W$3:$X$10,2,FALSE)),"エラー")</f>
        <v/>
      </c>
      <c r="AD137" s="91" t="str">
        <f>IFERROR(IF(J137="","",VLOOKUP(J137,コード!$Z$3:$AA$4,2,FALSE)),"エラー")</f>
        <v/>
      </c>
      <c r="AE137" s="176" t="str">
        <f t="shared" si="26"/>
        <v/>
      </c>
      <c r="AF137" s="177" t="str">
        <f>IFERROR(IF(N137="","",VLOOKUP(N137,コード!$AG$3:$AH$5,2,FALSE)),"エラー")</f>
        <v/>
      </c>
      <c r="AG137" s="94" t="str">
        <f>IFERROR(IF(O137="","",VLOOKUP(O137,コード!$AM$3:$AN$5,2,FALSE)),"エラー")</f>
        <v/>
      </c>
      <c r="AH137" s="94" t="str">
        <f>IFERROR(IF(P137="","",VLOOKUP(P137,コード!$AM$3:$AN$5,2,FALSE)),"エラー")</f>
        <v/>
      </c>
      <c r="AI137" s="96" t="str">
        <f>IFERROR(IF(OR(Q137="",R137=""),"",VLOOKUP(Q137&amp;R137,コード!$AS$3:$AT$12,2,FALSE)),"エラー")</f>
        <v/>
      </c>
      <c r="AJ137" s="90"/>
      <c r="AK137" s="166" t="str">
        <f t="shared" si="28"/>
        <v/>
      </c>
      <c r="AL137" s="139" t="str">
        <f t="shared" si="29"/>
        <v/>
      </c>
      <c r="AM137" s="139" t="str">
        <f t="shared" si="30"/>
        <v/>
      </c>
      <c r="AN137" s="139" t="str">
        <f t="shared" si="31"/>
        <v/>
      </c>
      <c r="AO137" s="139" t="str">
        <f t="shared" si="32"/>
        <v/>
      </c>
      <c r="AP137" s="139" t="str">
        <f t="shared" si="33"/>
        <v/>
      </c>
      <c r="AQ137" s="141" t="str">
        <f t="shared" si="34"/>
        <v/>
      </c>
    </row>
    <row r="138" spans="1:43" ht="24" customHeight="1">
      <c r="A138" s="239"/>
      <c r="B138" s="240"/>
      <c r="C138" s="220"/>
      <c r="D138" s="221"/>
      <c r="E138" s="222"/>
      <c r="F138" s="220"/>
      <c r="G138" s="220"/>
      <c r="H138" s="223"/>
      <c r="I138" s="220"/>
      <c r="J138" s="224"/>
      <c r="K138" s="220"/>
      <c r="L138" s="221"/>
      <c r="M138" s="225"/>
      <c r="N138" s="224"/>
      <c r="O138" s="224"/>
      <c r="P138" s="222"/>
      <c r="Q138" s="226"/>
      <c r="R138" s="227"/>
      <c r="S138" s="241"/>
      <c r="T138" s="242"/>
      <c r="U138" s="243"/>
      <c r="V138" s="97"/>
      <c r="W138" s="175" t="str">
        <f t="shared" si="25"/>
        <v/>
      </c>
      <c r="X138" s="93" t="str">
        <f t="shared" si="27"/>
        <v/>
      </c>
      <c r="Y138" s="174" t="str">
        <f>IF(A138="","",IF(A138&lt;&gt;127,"エラー",127&amp;"人目"))</f>
        <v/>
      </c>
      <c r="Z138" s="95" t="str">
        <f>IFERROR(IF(OR(C138="",D138="",E138=""),"",VLOOKUP(C138&amp;D138&amp;E138,コード!$K$3:$L$210,2,FALSE)),"エラー")</f>
        <v/>
      </c>
      <c r="AA138" s="92" t="str">
        <f>IFERROR(IF(F138="","",VLOOKUP(F138,コード!$N$3:$O$4,2,FALSE)),"エラー")</f>
        <v/>
      </c>
      <c r="AB138" s="91" t="str">
        <f>IFERROR(IF(OR(G138="",H138=""),"",VLOOKUP(G138&amp;H138,コード!$T$3:$U$13,2,FALSE)),"エラー")</f>
        <v/>
      </c>
      <c r="AC138" s="91" t="str">
        <f>IFERROR(IF(I138="","",VLOOKUP(I138,コード!$W$3:$X$10,2,FALSE)),"エラー")</f>
        <v/>
      </c>
      <c r="AD138" s="91" t="str">
        <f>IFERROR(IF(J138="","",VLOOKUP(J138,コード!$Z$3:$AA$4,2,FALSE)),"エラー")</f>
        <v/>
      </c>
      <c r="AE138" s="176" t="str">
        <f t="shared" si="26"/>
        <v/>
      </c>
      <c r="AF138" s="177" t="str">
        <f>IFERROR(IF(N138="","",VLOOKUP(N138,コード!$AG$3:$AH$5,2,FALSE)),"エラー")</f>
        <v/>
      </c>
      <c r="AG138" s="94" t="str">
        <f>IFERROR(IF(O138="","",VLOOKUP(O138,コード!$AM$3:$AN$5,2,FALSE)),"エラー")</f>
        <v/>
      </c>
      <c r="AH138" s="94" t="str">
        <f>IFERROR(IF(P138="","",VLOOKUP(P138,コード!$AM$3:$AN$5,2,FALSE)),"エラー")</f>
        <v/>
      </c>
      <c r="AI138" s="96" t="str">
        <f>IFERROR(IF(OR(Q138="",R138=""),"",VLOOKUP(Q138&amp;R138,コード!$AS$3:$AT$12,2,FALSE)),"エラー")</f>
        <v/>
      </c>
      <c r="AJ138" s="90"/>
      <c r="AK138" s="166" t="str">
        <f t="shared" si="28"/>
        <v/>
      </c>
      <c r="AL138" s="139" t="str">
        <f t="shared" si="29"/>
        <v/>
      </c>
      <c r="AM138" s="139" t="str">
        <f t="shared" si="30"/>
        <v/>
      </c>
      <c r="AN138" s="139" t="str">
        <f t="shared" si="31"/>
        <v/>
      </c>
      <c r="AO138" s="139" t="str">
        <f t="shared" si="32"/>
        <v/>
      </c>
      <c r="AP138" s="139" t="str">
        <f t="shared" si="33"/>
        <v/>
      </c>
      <c r="AQ138" s="141" t="str">
        <f t="shared" si="34"/>
        <v/>
      </c>
    </row>
    <row r="139" spans="1:43" ht="24" customHeight="1">
      <c r="A139" s="239"/>
      <c r="B139" s="240"/>
      <c r="C139" s="220"/>
      <c r="D139" s="221"/>
      <c r="E139" s="222"/>
      <c r="F139" s="220"/>
      <c r="G139" s="220"/>
      <c r="H139" s="223"/>
      <c r="I139" s="220"/>
      <c r="J139" s="224"/>
      <c r="K139" s="220"/>
      <c r="L139" s="221"/>
      <c r="M139" s="225"/>
      <c r="N139" s="224"/>
      <c r="O139" s="224"/>
      <c r="P139" s="222"/>
      <c r="Q139" s="226"/>
      <c r="R139" s="227"/>
      <c r="S139" s="241"/>
      <c r="T139" s="242"/>
      <c r="U139" s="243"/>
      <c r="V139" s="97"/>
      <c r="W139" s="175" t="str">
        <f t="shared" si="25"/>
        <v/>
      </c>
      <c r="X139" s="93" t="str">
        <f t="shared" si="27"/>
        <v/>
      </c>
      <c r="Y139" s="174" t="str">
        <f>IF(A139="","",IF(A139&lt;&gt;128,"エラー",128&amp;"人目"))</f>
        <v/>
      </c>
      <c r="Z139" s="95" t="str">
        <f>IFERROR(IF(OR(C139="",D139="",E139=""),"",VLOOKUP(C139&amp;D139&amp;E139,コード!$K$3:$L$210,2,FALSE)),"エラー")</f>
        <v/>
      </c>
      <c r="AA139" s="92" t="str">
        <f>IFERROR(IF(F139="","",VLOOKUP(F139,コード!$N$3:$O$4,2,FALSE)),"エラー")</f>
        <v/>
      </c>
      <c r="AB139" s="91" t="str">
        <f>IFERROR(IF(OR(G139="",H139=""),"",VLOOKUP(G139&amp;H139,コード!$T$3:$U$13,2,FALSE)),"エラー")</f>
        <v/>
      </c>
      <c r="AC139" s="91" t="str">
        <f>IFERROR(IF(I139="","",VLOOKUP(I139,コード!$W$3:$X$10,2,FALSE)),"エラー")</f>
        <v/>
      </c>
      <c r="AD139" s="91" t="str">
        <f>IFERROR(IF(J139="","",VLOOKUP(J139,コード!$Z$3:$AA$4,2,FALSE)),"エラー")</f>
        <v/>
      </c>
      <c r="AE139" s="176" t="str">
        <f t="shared" si="26"/>
        <v/>
      </c>
      <c r="AF139" s="177" t="str">
        <f>IFERROR(IF(N139="","",VLOOKUP(N139,コード!$AG$3:$AH$5,2,FALSE)),"エラー")</f>
        <v/>
      </c>
      <c r="AG139" s="94" t="str">
        <f>IFERROR(IF(O139="","",VLOOKUP(O139,コード!$AM$3:$AN$5,2,FALSE)),"エラー")</f>
        <v/>
      </c>
      <c r="AH139" s="94" t="str">
        <f>IFERROR(IF(P139="","",VLOOKUP(P139,コード!$AM$3:$AN$5,2,FALSE)),"エラー")</f>
        <v/>
      </c>
      <c r="AI139" s="96" t="str">
        <f>IFERROR(IF(OR(Q139="",R139=""),"",VLOOKUP(Q139&amp;R139,コード!$AS$3:$AT$12,2,FALSE)),"エラー")</f>
        <v/>
      </c>
      <c r="AJ139" s="90"/>
      <c r="AK139" s="166" t="str">
        <f t="shared" si="28"/>
        <v/>
      </c>
      <c r="AL139" s="139" t="str">
        <f t="shared" si="29"/>
        <v/>
      </c>
      <c r="AM139" s="139" t="str">
        <f t="shared" si="30"/>
        <v/>
      </c>
      <c r="AN139" s="139" t="str">
        <f t="shared" si="31"/>
        <v/>
      </c>
      <c r="AO139" s="139" t="str">
        <f t="shared" si="32"/>
        <v/>
      </c>
      <c r="AP139" s="139" t="str">
        <f t="shared" si="33"/>
        <v/>
      </c>
      <c r="AQ139" s="141" t="str">
        <f t="shared" si="34"/>
        <v/>
      </c>
    </row>
    <row r="140" spans="1:43" ht="24" customHeight="1">
      <c r="A140" s="239"/>
      <c r="B140" s="240"/>
      <c r="C140" s="220"/>
      <c r="D140" s="221"/>
      <c r="E140" s="222"/>
      <c r="F140" s="220"/>
      <c r="G140" s="220"/>
      <c r="H140" s="223"/>
      <c r="I140" s="220"/>
      <c r="J140" s="224"/>
      <c r="K140" s="220"/>
      <c r="L140" s="221"/>
      <c r="M140" s="225"/>
      <c r="N140" s="224"/>
      <c r="O140" s="224"/>
      <c r="P140" s="222"/>
      <c r="Q140" s="226"/>
      <c r="R140" s="227"/>
      <c r="S140" s="241"/>
      <c r="T140" s="242"/>
      <c r="U140" s="243"/>
      <c r="V140" s="97"/>
      <c r="W140" s="175" t="str">
        <f t="shared" si="25"/>
        <v/>
      </c>
      <c r="X140" s="93" t="str">
        <f t="shared" si="27"/>
        <v/>
      </c>
      <c r="Y140" s="174" t="str">
        <f>IF(A140="","",IF(A140&lt;&gt;129,"エラー",129&amp;"人目"))</f>
        <v/>
      </c>
      <c r="Z140" s="95" t="str">
        <f>IFERROR(IF(OR(C140="",D140="",E140=""),"",VLOOKUP(C140&amp;D140&amp;E140,コード!$K$3:$L$210,2,FALSE)),"エラー")</f>
        <v/>
      </c>
      <c r="AA140" s="92" t="str">
        <f>IFERROR(IF(F140="","",VLOOKUP(F140,コード!$N$3:$O$4,2,FALSE)),"エラー")</f>
        <v/>
      </c>
      <c r="AB140" s="91" t="str">
        <f>IFERROR(IF(OR(G140="",H140=""),"",VLOOKUP(G140&amp;H140,コード!$T$3:$U$13,2,FALSE)),"エラー")</f>
        <v/>
      </c>
      <c r="AC140" s="91" t="str">
        <f>IFERROR(IF(I140="","",VLOOKUP(I140,コード!$W$3:$X$10,2,FALSE)),"エラー")</f>
        <v/>
      </c>
      <c r="AD140" s="91" t="str">
        <f>IFERROR(IF(J140="","",VLOOKUP(J140,コード!$Z$3:$AA$4,2,FALSE)),"エラー")</f>
        <v/>
      </c>
      <c r="AE140" s="176" t="str">
        <f t="shared" si="26"/>
        <v/>
      </c>
      <c r="AF140" s="177" t="str">
        <f>IFERROR(IF(N140="","",VLOOKUP(N140,コード!$AG$3:$AH$5,2,FALSE)),"エラー")</f>
        <v/>
      </c>
      <c r="AG140" s="94" t="str">
        <f>IFERROR(IF(O140="","",VLOOKUP(O140,コード!$AM$3:$AN$5,2,FALSE)),"エラー")</f>
        <v/>
      </c>
      <c r="AH140" s="94" t="str">
        <f>IFERROR(IF(P140="","",VLOOKUP(P140,コード!$AM$3:$AN$5,2,FALSE)),"エラー")</f>
        <v/>
      </c>
      <c r="AI140" s="96" t="str">
        <f>IFERROR(IF(OR(Q140="",R140=""),"",VLOOKUP(Q140&amp;R140,コード!$AS$3:$AT$12,2,FALSE)),"エラー")</f>
        <v/>
      </c>
      <c r="AJ140" s="90"/>
      <c r="AK140" s="166" t="str">
        <f t="shared" si="28"/>
        <v/>
      </c>
      <c r="AL140" s="139" t="str">
        <f t="shared" si="29"/>
        <v/>
      </c>
      <c r="AM140" s="139" t="str">
        <f t="shared" si="30"/>
        <v/>
      </c>
      <c r="AN140" s="139" t="str">
        <f t="shared" si="31"/>
        <v/>
      </c>
      <c r="AO140" s="139" t="str">
        <f t="shared" si="32"/>
        <v/>
      </c>
      <c r="AP140" s="139" t="str">
        <f t="shared" si="33"/>
        <v/>
      </c>
      <c r="AQ140" s="141" t="str">
        <f t="shared" si="34"/>
        <v/>
      </c>
    </row>
    <row r="141" spans="1:43" ht="24" customHeight="1">
      <c r="A141" s="239"/>
      <c r="B141" s="240"/>
      <c r="C141" s="220"/>
      <c r="D141" s="221"/>
      <c r="E141" s="222"/>
      <c r="F141" s="220"/>
      <c r="G141" s="220"/>
      <c r="H141" s="223"/>
      <c r="I141" s="220"/>
      <c r="J141" s="224"/>
      <c r="K141" s="220"/>
      <c r="L141" s="221"/>
      <c r="M141" s="225"/>
      <c r="N141" s="224"/>
      <c r="O141" s="224"/>
      <c r="P141" s="222"/>
      <c r="Q141" s="226"/>
      <c r="R141" s="227"/>
      <c r="S141" s="241"/>
      <c r="T141" s="242"/>
      <c r="U141" s="243"/>
      <c r="V141" s="97"/>
      <c r="W141" s="175" t="str">
        <f t="shared" ref="W141:W204" si="35">IF(A141="","",IF(OR($P$8="",$Q$8="",$R$8="",$S$8="",$T$8="",$U$8=""),"",$P$8&amp;$Q$8&amp;$R$8&amp;$S$8&amp;$T$8&amp;$U$8))</f>
        <v/>
      </c>
      <c r="X141" s="93" t="str">
        <f t="shared" si="27"/>
        <v/>
      </c>
      <c r="Y141" s="174" t="str">
        <f>IF(A141="","",IF(A141&lt;&gt;130,"エラー",130&amp;"人目"))</f>
        <v/>
      </c>
      <c r="Z141" s="95" t="str">
        <f>IFERROR(IF(OR(C141="",D141="",E141=""),"",VLOOKUP(C141&amp;D141&amp;E141,コード!$K$3:$L$210,2,FALSE)),"エラー")</f>
        <v/>
      </c>
      <c r="AA141" s="92" t="str">
        <f>IFERROR(IF(F141="","",VLOOKUP(F141,コード!$N$3:$O$4,2,FALSE)),"エラー")</f>
        <v/>
      </c>
      <c r="AB141" s="91" t="str">
        <f>IFERROR(IF(OR(G141="",H141=""),"",VLOOKUP(G141&amp;H141,コード!$T$3:$U$13,2,FALSE)),"エラー")</f>
        <v/>
      </c>
      <c r="AC141" s="91" t="str">
        <f>IFERROR(IF(I141="","",VLOOKUP(I141,コード!$W$3:$X$10,2,FALSE)),"エラー")</f>
        <v/>
      </c>
      <c r="AD141" s="91" t="str">
        <f>IFERROR(IF(J141="","",VLOOKUP(J141,コード!$Z$3:$AA$4,2,FALSE)),"エラー")</f>
        <v/>
      </c>
      <c r="AE141" s="176" t="str">
        <f t="shared" ref="AE141:AE204" si="36">IF(OR(K141="",L141="",M141=""),"",IF(K141&amp;L141&amp;M141="000","エラー",K141&amp;L141&amp;M141))</f>
        <v/>
      </c>
      <c r="AF141" s="177" t="str">
        <f>IFERROR(IF(N141="","",VLOOKUP(N141,コード!$AG$3:$AH$5,2,FALSE)),"エラー")</f>
        <v/>
      </c>
      <c r="AG141" s="94" t="str">
        <f>IFERROR(IF(O141="","",VLOOKUP(O141,コード!$AM$3:$AN$5,2,FALSE)),"エラー")</f>
        <v/>
      </c>
      <c r="AH141" s="94" t="str">
        <f>IFERROR(IF(P141="","",VLOOKUP(P141,コード!$AM$3:$AN$5,2,FALSE)),"エラー")</f>
        <v/>
      </c>
      <c r="AI141" s="96" t="str">
        <f>IFERROR(IF(OR(Q141="",R141=""),"",VLOOKUP(Q141&amp;R141,コード!$AS$3:$AT$12,2,FALSE)),"エラー")</f>
        <v/>
      </c>
      <c r="AJ141" s="90"/>
      <c r="AK141" s="166" t="str">
        <f t="shared" si="28"/>
        <v/>
      </c>
      <c r="AL141" s="139" t="str">
        <f t="shared" si="29"/>
        <v/>
      </c>
      <c r="AM141" s="139" t="str">
        <f t="shared" si="30"/>
        <v/>
      </c>
      <c r="AN141" s="139" t="str">
        <f t="shared" si="31"/>
        <v/>
      </c>
      <c r="AO141" s="139" t="str">
        <f t="shared" si="32"/>
        <v/>
      </c>
      <c r="AP141" s="139" t="str">
        <f t="shared" si="33"/>
        <v/>
      </c>
      <c r="AQ141" s="141" t="str">
        <f t="shared" si="34"/>
        <v/>
      </c>
    </row>
    <row r="142" spans="1:43" ht="24" customHeight="1">
      <c r="A142" s="239"/>
      <c r="B142" s="240"/>
      <c r="C142" s="220"/>
      <c r="D142" s="221"/>
      <c r="E142" s="222"/>
      <c r="F142" s="220"/>
      <c r="G142" s="220"/>
      <c r="H142" s="223"/>
      <c r="I142" s="220"/>
      <c r="J142" s="224"/>
      <c r="K142" s="220"/>
      <c r="L142" s="221"/>
      <c r="M142" s="225"/>
      <c r="N142" s="224"/>
      <c r="O142" s="224"/>
      <c r="P142" s="222"/>
      <c r="Q142" s="226"/>
      <c r="R142" s="227"/>
      <c r="S142" s="241"/>
      <c r="T142" s="242"/>
      <c r="U142" s="243"/>
      <c r="V142" s="97"/>
      <c r="W142" s="175" t="str">
        <f t="shared" si="35"/>
        <v/>
      </c>
      <c r="X142" s="93" t="str">
        <f t="shared" si="27"/>
        <v/>
      </c>
      <c r="Y142" s="174" t="str">
        <f>IF(A142="","",IF(A142&lt;&gt;131,"エラー",131&amp;"人目"))</f>
        <v/>
      </c>
      <c r="Z142" s="95" t="str">
        <f>IFERROR(IF(OR(C142="",D142="",E142=""),"",VLOOKUP(C142&amp;D142&amp;E142,コード!$K$3:$L$210,2,FALSE)),"エラー")</f>
        <v/>
      </c>
      <c r="AA142" s="92" t="str">
        <f>IFERROR(IF(F142="","",VLOOKUP(F142,コード!$N$3:$O$4,2,FALSE)),"エラー")</f>
        <v/>
      </c>
      <c r="AB142" s="91" t="str">
        <f>IFERROR(IF(OR(G142="",H142=""),"",VLOOKUP(G142&amp;H142,コード!$T$3:$U$13,2,FALSE)),"エラー")</f>
        <v/>
      </c>
      <c r="AC142" s="91" t="str">
        <f>IFERROR(IF(I142="","",VLOOKUP(I142,コード!$W$3:$X$10,2,FALSE)),"エラー")</f>
        <v/>
      </c>
      <c r="AD142" s="91" t="str">
        <f>IFERROR(IF(J142="","",VLOOKUP(J142,コード!$Z$3:$AA$4,2,FALSE)),"エラー")</f>
        <v/>
      </c>
      <c r="AE142" s="176" t="str">
        <f t="shared" si="36"/>
        <v/>
      </c>
      <c r="AF142" s="177" t="str">
        <f>IFERROR(IF(N142="","",VLOOKUP(N142,コード!$AG$3:$AH$5,2,FALSE)),"エラー")</f>
        <v/>
      </c>
      <c r="AG142" s="94" t="str">
        <f>IFERROR(IF(O142="","",VLOOKUP(O142,コード!$AM$3:$AN$5,2,FALSE)),"エラー")</f>
        <v/>
      </c>
      <c r="AH142" s="94" t="str">
        <f>IFERROR(IF(P142="","",VLOOKUP(P142,コード!$AM$3:$AN$5,2,FALSE)),"エラー")</f>
        <v/>
      </c>
      <c r="AI142" s="96" t="str">
        <f>IFERROR(IF(OR(Q142="",R142=""),"",VLOOKUP(Q142&amp;R142,コード!$AS$3:$AT$12,2,FALSE)),"エラー")</f>
        <v/>
      </c>
      <c r="AJ142" s="90"/>
      <c r="AK142" s="166" t="str">
        <f t="shared" si="28"/>
        <v/>
      </c>
      <c r="AL142" s="139" t="str">
        <f t="shared" si="29"/>
        <v/>
      </c>
      <c r="AM142" s="139" t="str">
        <f t="shared" si="30"/>
        <v/>
      </c>
      <c r="AN142" s="139" t="str">
        <f t="shared" si="31"/>
        <v/>
      </c>
      <c r="AO142" s="139" t="str">
        <f t="shared" si="32"/>
        <v/>
      </c>
      <c r="AP142" s="139" t="str">
        <f t="shared" si="33"/>
        <v/>
      </c>
      <c r="AQ142" s="141" t="str">
        <f t="shared" si="34"/>
        <v/>
      </c>
    </row>
    <row r="143" spans="1:43" ht="24" customHeight="1">
      <c r="A143" s="239"/>
      <c r="B143" s="240"/>
      <c r="C143" s="220"/>
      <c r="D143" s="221"/>
      <c r="E143" s="222"/>
      <c r="F143" s="220"/>
      <c r="G143" s="220"/>
      <c r="H143" s="223"/>
      <c r="I143" s="220"/>
      <c r="J143" s="224"/>
      <c r="K143" s="220"/>
      <c r="L143" s="221"/>
      <c r="M143" s="225"/>
      <c r="N143" s="224"/>
      <c r="O143" s="224"/>
      <c r="P143" s="222"/>
      <c r="Q143" s="226"/>
      <c r="R143" s="227"/>
      <c r="S143" s="241"/>
      <c r="T143" s="242"/>
      <c r="U143" s="243"/>
      <c r="V143" s="97"/>
      <c r="W143" s="175" t="str">
        <f t="shared" si="35"/>
        <v/>
      </c>
      <c r="X143" s="93" t="str">
        <f t="shared" si="27"/>
        <v/>
      </c>
      <c r="Y143" s="174" t="str">
        <f>IF(A143="","",IF(A143&lt;&gt;132,"エラー",132&amp;"人目"))</f>
        <v/>
      </c>
      <c r="Z143" s="95" t="str">
        <f>IFERROR(IF(OR(C143="",D143="",E143=""),"",VLOOKUP(C143&amp;D143&amp;E143,コード!$K$3:$L$210,2,FALSE)),"エラー")</f>
        <v/>
      </c>
      <c r="AA143" s="92" t="str">
        <f>IFERROR(IF(F143="","",VLOOKUP(F143,コード!$N$3:$O$4,2,FALSE)),"エラー")</f>
        <v/>
      </c>
      <c r="AB143" s="91" t="str">
        <f>IFERROR(IF(OR(G143="",H143=""),"",VLOOKUP(G143&amp;H143,コード!$T$3:$U$13,2,FALSE)),"エラー")</f>
        <v/>
      </c>
      <c r="AC143" s="91" t="str">
        <f>IFERROR(IF(I143="","",VLOOKUP(I143,コード!$W$3:$X$10,2,FALSE)),"エラー")</f>
        <v/>
      </c>
      <c r="AD143" s="91" t="str">
        <f>IFERROR(IF(J143="","",VLOOKUP(J143,コード!$Z$3:$AA$4,2,FALSE)),"エラー")</f>
        <v/>
      </c>
      <c r="AE143" s="176" t="str">
        <f t="shared" si="36"/>
        <v/>
      </c>
      <c r="AF143" s="177" t="str">
        <f>IFERROR(IF(N143="","",VLOOKUP(N143,コード!$AG$3:$AH$5,2,FALSE)),"エラー")</f>
        <v/>
      </c>
      <c r="AG143" s="94" t="str">
        <f>IFERROR(IF(O143="","",VLOOKUP(O143,コード!$AM$3:$AN$5,2,FALSE)),"エラー")</f>
        <v/>
      </c>
      <c r="AH143" s="94" t="str">
        <f>IFERROR(IF(P143="","",VLOOKUP(P143,コード!$AM$3:$AN$5,2,FALSE)),"エラー")</f>
        <v/>
      </c>
      <c r="AI143" s="96" t="str">
        <f>IFERROR(IF(OR(Q143="",R143=""),"",VLOOKUP(Q143&amp;R143,コード!$AS$3:$AT$12,2,FALSE)),"エラー")</f>
        <v/>
      </c>
      <c r="AJ143" s="90"/>
      <c r="AK143" s="166" t="str">
        <f t="shared" si="28"/>
        <v/>
      </c>
      <c r="AL143" s="139" t="str">
        <f t="shared" si="29"/>
        <v/>
      </c>
      <c r="AM143" s="139" t="str">
        <f t="shared" si="30"/>
        <v/>
      </c>
      <c r="AN143" s="139" t="str">
        <f t="shared" si="31"/>
        <v/>
      </c>
      <c r="AO143" s="139" t="str">
        <f t="shared" si="32"/>
        <v/>
      </c>
      <c r="AP143" s="139" t="str">
        <f t="shared" si="33"/>
        <v/>
      </c>
      <c r="AQ143" s="141" t="str">
        <f t="shared" si="34"/>
        <v/>
      </c>
    </row>
    <row r="144" spans="1:43" ht="24" customHeight="1">
      <c r="A144" s="239"/>
      <c r="B144" s="240"/>
      <c r="C144" s="220"/>
      <c r="D144" s="221"/>
      <c r="E144" s="222"/>
      <c r="F144" s="220"/>
      <c r="G144" s="220"/>
      <c r="H144" s="223"/>
      <c r="I144" s="220"/>
      <c r="J144" s="224"/>
      <c r="K144" s="220"/>
      <c r="L144" s="221"/>
      <c r="M144" s="225"/>
      <c r="N144" s="224"/>
      <c r="O144" s="224"/>
      <c r="P144" s="222"/>
      <c r="Q144" s="226"/>
      <c r="R144" s="227"/>
      <c r="S144" s="241"/>
      <c r="T144" s="242"/>
      <c r="U144" s="243"/>
      <c r="V144" s="97"/>
      <c r="W144" s="175" t="str">
        <f t="shared" si="35"/>
        <v/>
      </c>
      <c r="X144" s="93" t="str">
        <f t="shared" si="27"/>
        <v/>
      </c>
      <c r="Y144" s="174" t="str">
        <f>IF(A144="","",IF(A144&lt;&gt;133,"エラー",133&amp;"人目"))</f>
        <v/>
      </c>
      <c r="Z144" s="95" t="str">
        <f>IFERROR(IF(OR(C144="",D144="",E144=""),"",VLOOKUP(C144&amp;D144&amp;E144,コード!$K$3:$L$210,2,FALSE)),"エラー")</f>
        <v/>
      </c>
      <c r="AA144" s="92" t="str">
        <f>IFERROR(IF(F144="","",VLOOKUP(F144,コード!$N$3:$O$4,2,FALSE)),"エラー")</f>
        <v/>
      </c>
      <c r="AB144" s="91" t="str">
        <f>IFERROR(IF(OR(G144="",H144=""),"",VLOOKUP(G144&amp;H144,コード!$T$3:$U$13,2,FALSE)),"エラー")</f>
        <v/>
      </c>
      <c r="AC144" s="91" t="str">
        <f>IFERROR(IF(I144="","",VLOOKUP(I144,コード!$W$3:$X$10,2,FALSE)),"エラー")</f>
        <v/>
      </c>
      <c r="AD144" s="91" t="str">
        <f>IFERROR(IF(J144="","",VLOOKUP(J144,コード!$Z$3:$AA$4,2,FALSE)),"エラー")</f>
        <v/>
      </c>
      <c r="AE144" s="176" t="str">
        <f t="shared" si="36"/>
        <v/>
      </c>
      <c r="AF144" s="177" t="str">
        <f>IFERROR(IF(N144="","",VLOOKUP(N144,コード!$AG$3:$AH$5,2,FALSE)),"エラー")</f>
        <v/>
      </c>
      <c r="AG144" s="94" t="str">
        <f>IFERROR(IF(O144="","",VLOOKUP(O144,コード!$AM$3:$AN$5,2,FALSE)),"エラー")</f>
        <v/>
      </c>
      <c r="AH144" s="94" t="str">
        <f>IFERROR(IF(P144="","",VLOOKUP(P144,コード!$AM$3:$AN$5,2,FALSE)),"エラー")</f>
        <v/>
      </c>
      <c r="AI144" s="96" t="str">
        <f>IFERROR(IF(OR(Q144="",R144=""),"",VLOOKUP(Q144&amp;R144,コード!$AS$3:$AT$12,2,FALSE)),"エラー")</f>
        <v/>
      </c>
      <c r="AJ144" s="90"/>
      <c r="AK144" s="166" t="str">
        <f t="shared" si="28"/>
        <v/>
      </c>
      <c r="AL144" s="139" t="str">
        <f t="shared" si="29"/>
        <v/>
      </c>
      <c r="AM144" s="139" t="str">
        <f t="shared" si="30"/>
        <v/>
      </c>
      <c r="AN144" s="139" t="str">
        <f t="shared" si="31"/>
        <v/>
      </c>
      <c r="AO144" s="139" t="str">
        <f t="shared" si="32"/>
        <v/>
      </c>
      <c r="AP144" s="139" t="str">
        <f t="shared" si="33"/>
        <v/>
      </c>
      <c r="AQ144" s="141" t="str">
        <f t="shared" si="34"/>
        <v/>
      </c>
    </row>
    <row r="145" spans="1:43" ht="24" customHeight="1">
      <c r="A145" s="239"/>
      <c r="B145" s="240"/>
      <c r="C145" s="220"/>
      <c r="D145" s="221"/>
      <c r="E145" s="222"/>
      <c r="F145" s="220"/>
      <c r="G145" s="220"/>
      <c r="H145" s="223"/>
      <c r="I145" s="220"/>
      <c r="J145" s="224"/>
      <c r="K145" s="220"/>
      <c r="L145" s="221"/>
      <c r="M145" s="225"/>
      <c r="N145" s="224"/>
      <c r="O145" s="224"/>
      <c r="P145" s="222"/>
      <c r="Q145" s="226"/>
      <c r="R145" s="227"/>
      <c r="S145" s="241"/>
      <c r="T145" s="242"/>
      <c r="U145" s="243"/>
      <c r="V145" s="97"/>
      <c r="W145" s="175" t="str">
        <f t="shared" si="35"/>
        <v/>
      </c>
      <c r="X145" s="93" t="str">
        <f t="shared" si="27"/>
        <v/>
      </c>
      <c r="Y145" s="174" t="str">
        <f>IF(A145="","",IF(A145&lt;&gt;134,"エラー",134&amp;"人目"))</f>
        <v/>
      </c>
      <c r="Z145" s="95" t="str">
        <f>IFERROR(IF(OR(C145="",D145="",E145=""),"",VLOOKUP(C145&amp;D145&amp;E145,コード!$K$3:$L$210,2,FALSE)),"エラー")</f>
        <v/>
      </c>
      <c r="AA145" s="92" t="str">
        <f>IFERROR(IF(F145="","",VLOOKUP(F145,コード!$N$3:$O$4,2,FALSE)),"エラー")</f>
        <v/>
      </c>
      <c r="AB145" s="91" t="str">
        <f>IFERROR(IF(OR(G145="",H145=""),"",VLOOKUP(G145&amp;H145,コード!$T$3:$U$13,2,FALSE)),"エラー")</f>
        <v/>
      </c>
      <c r="AC145" s="91" t="str">
        <f>IFERROR(IF(I145="","",VLOOKUP(I145,コード!$W$3:$X$10,2,FALSE)),"エラー")</f>
        <v/>
      </c>
      <c r="AD145" s="91" t="str">
        <f>IFERROR(IF(J145="","",VLOOKUP(J145,コード!$Z$3:$AA$4,2,FALSE)),"エラー")</f>
        <v/>
      </c>
      <c r="AE145" s="176" t="str">
        <f t="shared" si="36"/>
        <v/>
      </c>
      <c r="AF145" s="177" t="str">
        <f>IFERROR(IF(N145="","",VLOOKUP(N145,コード!$AG$3:$AH$5,2,FALSE)),"エラー")</f>
        <v/>
      </c>
      <c r="AG145" s="94" t="str">
        <f>IFERROR(IF(O145="","",VLOOKUP(O145,コード!$AM$3:$AN$5,2,FALSE)),"エラー")</f>
        <v/>
      </c>
      <c r="AH145" s="94" t="str">
        <f>IFERROR(IF(P145="","",VLOOKUP(P145,コード!$AM$3:$AN$5,2,FALSE)),"エラー")</f>
        <v/>
      </c>
      <c r="AI145" s="96" t="str">
        <f>IFERROR(IF(OR(Q145="",R145=""),"",VLOOKUP(Q145&amp;R145,コード!$AS$3:$AT$12,2,FALSE)),"エラー")</f>
        <v/>
      </c>
      <c r="AJ145" s="90"/>
      <c r="AK145" s="166" t="str">
        <f t="shared" si="28"/>
        <v/>
      </c>
      <c r="AL145" s="139" t="str">
        <f t="shared" si="29"/>
        <v/>
      </c>
      <c r="AM145" s="139" t="str">
        <f t="shared" si="30"/>
        <v/>
      </c>
      <c r="AN145" s="139" t="str">
        <f t="shared" si="31"/>
        <v/>
      </c>
      <c r="AO145" s="139" t="str">
        <f t="shared" si="32"/>
        <v/>
      </c>
      <c r="AP145" s="139" t="str">
        <f t="shared" si="33"/>
        <v/>
      </c>
      <c r="AQ145" s="141" t="str">
        <f t="shared" si="34"/>
        <v/>
      </c>
    </row>
    <row r="146" spans="1:43" ht="24" customHeight="1">
      <c r="A146" s="239"/>
      <c r="B146" s="240"/>
      <c r="C146" s="220"/>
      <c r="D146" s="221"/>
      <c r="E146" s="222"/>
      <c r="F146" s="220"/>
      <c r="G146" s="220"/>
      <c r="H146" s="223"/>
      <c r="I146" s="220"/>
      <c r="J146" s="224"/>
      <c r="K146" s="220"/>
      <c r="L146" s="221"/>
      <c r="M146" s="225"/>
      <c r="N146" s="224"/>
      <c r="O146" s="224"/>
      <c r="P146" s="222"/>
      <c r="Q146" s="226"/>
      <c r="R146" s="227"/>
      <c r="S146" s="241"/>
      <c r="T146" s="242"/>
      <c r="U146" s="243"/>
      <c r="V146" s="97"/>
      <c r="W146" s="175" t="str">
        <f t="shared" si="35"/>
        <v/>
      </c>
      <c r="X146" s="93" t="str">
        <f t="shared" si="27"/>
        <v/>
      </c>
      <c r="Y146" s="174" t="str">
        <f>IF(A146="","",IF(A146&lt;&gt;135,"エラー",135&amp;"人目"))</f>
        <v/>
      </c>
      <c r="Z146" s="95" t="str">
        <f>IFERROR(IF(OR(C146="",D146="",E146=""),"",VLOOKUP(C146&amp;D146&amp;E146,コード!$K$3:$L$210,2,FALSE)),"エラー")</f>
        <v/>
      </c>
      <c r="AA146" s="92" t="str">
        <f>IFERROR(IF(F146="","",VLOOKUP(F146,コード!$N$3:$O$4,2,FALSE)),"エラー")</f>
        <v/>
      </c>
      <c r="AB146" s="91" t="str">
        <f>IFERROR(IF(OR(G146="",H146=""),"",VLOOKUP(G146&amp;H146,コード!$T$3:$U$13,2,FALSE)),"エラー")</f>
        <v/>
      </c>
      <c r="AC146" s="91" t="str">
        <f>IFERROR(IF(I146="","",VLOOKUP(I146,コード!$W$3:$X$10,2,FALSE)),"エラー")</f>
        <v/>
      </c>
      <c r="AD146" s="91" t="str">
        <f>IFERROR(IF(J146="","",VLOOKUP(J146,コード!$Z$3:$AA$4,2,FALSE)),"エラー")</f>
        <v/>
      </c>
      <c r="AE146" s="176" t="str">
        <f t="shared" si="36"/>
        <v/>
      </c>
      <c r="AF146" s="177" t="str">
        <f>IFERROR(IF(N146="","",VLOOKUP(N146,コード!$AG$3:$AH$5,2,FALSE)),"エラー")</f>
        <v/>
      </c>
      <c r="AG146" s="94" t="str">
        <f>IFERROR(IF(O146="","",VLOOKUP(O146,コード!$AM$3:$AN$5,2,FALSE)),"エラー")</f>
        <v/>
      </c>
      <c r="AH146" s="94" t="str">
        <f>IFERROR(IF(P146="","",VLOOKUP(P146,コード!$AM$3:$AN$5,2,FALSE)),"エラー")</f>
        <v/>
      </c>
      <c r="AI146" s="96" t="str">
        <f>IFERROR(IF(OR(Q146="",R146=""),"",VLOOKUP(Q146&amp;R146,コード!$AS$3:$AT$12,2,FALSE)),"エラー")</f>
        <v/>
      </c>
      <c r="AJ146" s="90"/>
      <c r="AK146" s="166" t="str">
        <f t="shared" si="28"/>
        <v/>
      </c>
      <c r="AL146" s="139" t="str">
        <f t="shared" si="29"/>
        <v/>
      </c>
      <c r="AM146" s="139" t="str">
        <f t="shared" si="30"/>
        <v/>
      </c>
      <c r="AN146" s="139" t="str">
        <f t="shared" si="31"/>
        <v/>
      </c>
      <c r="AO146" s="139" t="str">
        <f t="shared" si="32"/>
        <v/>
      </c>
      <c r="AP146" s="139" t="str">
        <f t="shared" si="33"/>
        <v/>
      </c>
      <c r="AQ146" s="141" t="str">
        <f t="shared" si="34"/>
        <v/>
      </c>
    </row>
    <row r="147" spans="1:43" ht="24" customHeight="1">
      <c r="A147" s="239"/>
      <c r="B147" s="240"/>
      <c r="C147" s="220"/>
      <c r="D147" s="221"/>
      <c r="E147" s="222"/>
      <c r="F147" s="220"/>
      <c r="G147" s="220"/>
      <c r="H147" s="223"/>
      <c r="I147" s="220"/>
      <c r="J147" s="224"/>
      <c r="K147" s="220"/>
      <c r="L147" s="221"/>
      <c r="M147" s="225"/>
      <c r="N147" s="224"/>
      <c r="O147" s="224"/>
      <c r="P147" s="222"/>
      <c r="Q147" s="226"/>
      <c r="R147" s="227"/>
      <c r="S147" s="241"/>
      <c r="T147" s="242"/>
      <c r="U147" s="243"/>
      <c r="V147" s="97"/>
      <c r="W147" s="175" t="str">
        <f t="shared" si="35"/>
        <v/>
      </c>
      <c r="X147" s="93" t="str">
        <f t="shared" si="27"/>
        <v/>
      </c>
      <c r="Y147" s="174" t="str">
        <f>IF(A147="","",IF(A147&lt;&gt;136,"エラー",136&amp;"人目"))</f>
        <v/>
      </c>
      <c r="Z147" s="95" t="str">
        <f>IFERROR(IF(OR(C147="",D147="",E147=""),"",VLOOKUP(C147&amp;D147&amp;E147,コード!$K$3:$L$210,2,FALSE)),"エラー")</f>
        <v/>
      </c>
      <c r="AA147" s="92" t="str">
        <f>IFERROR(IF(F147="","",VLOOKUP(F147,コード!$N$3:$O$4,2,FALSE)),"エラー")</f>
        <v/>
      </c>
      <c r="AB147" s="91" t="str">
        <f>IFERROR(IF(OR(G147="",H147=""),"",VLOOKUP(G147&amp;H147,コード!$T$3:$U$13,2,FALSE)),"エラー")</f>
        <v/>
      </c>
      <c r="AC147" s="91" t="str">
        <f>IFERROR(IF(I147="","",VLOOKUP(I147,コード!$W$3:$X$10,2,FALSE)),"エラー")</f>
        <v/>
      </c>
      <c r="AD147" s="91" t="str">
        <f>IFERROR(IF(J147="","",VLOOKUP(J147,コード!$Z$3:$AA$4,2,FALSE)),"エラー")</f>
        <v/>
      </c>
      <c r="AE147" s="176" t="str">
        <f t="shared" si="36"/>
        <v/>
      </c>
      <c r="AF147" s="177" t="str">
        <f>IFERROR(IF(N147="","",VLOOKUP(N147,コード!$AG$3:$AH$5,2,FALSE)),"エラー")</f>
        <v/>
      </c>
      <c r="AG147" s="94" t="str">
        <f>IFERROR(IF(O147="","",VLOOKUP(O147,コード!$AM$3:$AN$5,2,FALSE)),"エラー")</f>
        <v/>
      </c>
      <c r="AH147" s="94" t="str">
        <f>IFERROR(IF(P147="","",VLOOKUP(P147,コード!$AM$3:$AN$5,2,FALSE)),"エラー")</f>
        <v/>
      </c>
      <c r="AI147" s="96" t="str">
        <f>IFERROR(IF(OR(Q147="",R147=""),"",VLOOKUP(Q147&amp;R147,コード!$AS$3:$AT$12,2,FALSE)),"エラー")</f>
        <v/>
      </c>
      <c r="AJ147" s="90"/>
      <c r="AK147" s="166" t="str">
        <f t="shared" si="28"/>
        <v/>
      </c>
      <c r="AL147" s="139" t="str">
        <f t="shared" si="29"/>
        <v/>
      </c>
      <c r="AM147" s="139" t="str">
        <f t="shared" si="30"/>
        <v/>
      </c>
      <c r="AN147" s="139" t="str">
        <f t="shared" si="31"/>
        <v/>
      </c>
      <c r="AO147" s="139" t="str">
        <f t="shared" si="32"/>
        <v/>
      </c>
      <c r="AP147" s="139" t="str">
        <f t="shared" si="33"/>
        <v/>
      </c>
      <c r="AQ147" s="141" t="str">
        <f t="shared" si="34"/>
        <v/>
      </c>
    </row>
    <row r="148" spans="1:43" ht="24" customHeight="1">
      <c r="A148" s="239"/>
      <c r="B148" s="240"/>
      <c r="C148" s="220"/>
      <c r="D148" s="221"/>
      <c r="E148" s="222"/>
      <c r="F148" s="220"/>
      <c r="G148" s="220"/>
      <c r="H148" s="223"/>
      <c r="I148" s="220"/>
      <c r="J148" s="224"/>
      <c r="K148" s="220"/>
      <c r="L148" s="221"/>
      <c r="M148" s="225"/>
      <c r="N148" s="224"/>
      <c r="O148" s="224"/>
      <c r="P148" s="222"/>
      <c r="Q148" s="226"/>
      <c r="R148" s="227"/>
      <c r="S148" s="241"/>
      <c r="T148" s="242"/>
      <c r="U148" s="243"/>
      <c r="V148" s="97"/>
      <c r="W148" s="175" t="str">
        <f t="shared" si="35"/>
        <v/>
      </c>
      <c r="X148" s="93" t="str">
        <f t="shared" si="27"/>
        <v/>
      </c>
      <c r="Y148" s="174" t="str">
        <f>IF(A148="","",IF(A148&lt;&gt;137,"エラー",137&amp;"人目"))</f>
        <v/>
      </c>
      <c r="Z148" s="95" t="str">
        <f>IFERROR(IF(OR(C148="",D148="",E148=""),"",VLOOKUP(C148&amp;D148&amp;E148,コード!$K$3:$L$210,2,FALSE)),"エラー")</f>
        <v/>
      </c>
      <c r="AA148" s="92" t="str">
        <f>IFERROR(IF(F148="","",VLOOKUP(F148,コード!$N$3:$O$4,2,FALSE)),"エラー")</f>
        <v/>
      </c>
      <c r="AB148" s="91" t="str">
        <f>IFERROR(IF(OR(G148="",H148=""),"",VLOOKUP(G148&amp;H148,コード!$T$3:$U$13,2,FALSE)),"エラー")</f>
        <v/>
      </c>
      <c r="AC148" s="91" t="str">
        <f>IFERROR(IF(I148="","",VLOOKUP(I148,コード!$W$3:$X$10,2,FALSE)),"エラー")</f>
        <v/>
      </c>
      <c r="AD148" s="91" t="str">
        <f>IFERROR(IF(J148="","",VLOOKUP(J148,コード!$Z$3:$AA$4,2,FALSE)),"エラー")</f>
        <v/>
      </c>
      <c r="AE148" s="176" t="str">
        <f t="shared" si="36"/>
        <v/>
      </c>
      <c r="AF148" s="177" t="str">
        <f>IFERROR(IF(N148="","",VLOOKUP(N148,コード!$AG$3:$AH$5,2,FALSE)),"エラー")</f>
        <v/>
      </c>
      <c r="AG148" s="94" t="str">
        <f>IFERROR(IF(O148="","",VLOOKUP(O148,コード!$AM$3:$AN$5,2,FALSE)),"エラー")</f>
        <v/>
      </c>
      <c r="AH148" s="94" t="str">
        <f>IFERROR(IF(P148="","",VLOOKUP(P148,コード!$AM$3:$AN$5,2,FALSE)),"エラー")</f>
        <v/>
      </c>
      <c r="AI148" s="96" t="str">
        <f>IFERROR(IF(OR(Q148="",R148=""),"",VLOOKUP(Q148&amp;R148,コード!$AS$3:$AT$12,2,FALSE)),"エラー")</f>
        <v/>
      </c>
      <c r="AJ148" s="90"/>
      <c r="AK148" s="166" t="str">
        <f t="shared" si="28"/>
        <v/>
      </c>
      <c r="AL148" s="139" t="str">
        <f t="shared" si="29"/>
        <v/>
      </c>
      <c r="AM148" s="139" t="str">
        <f t="shared" si="30"/>
        <v/>
      </c>
      <c r="AN148" s="139" t="str">
        <f t="shared" si="31"/>
        <v/>
      </c>
      <c r="AO148" s="139" t="str">
        <f t="shared" si="32"/>
        <v/>
      </c>
      <c r="AP148" s="139" t="str">
        <f t="shared" si="33"/>
        <v/>
      </c>
      <c r="AQ148" s="141" t="str">
        <f t="shared" si="34"/>
        <v/>
      </c>
    </row>
    <row r="149" spans="1:43" ht="24" customHeight="1">
      <c r="A149" s="239"/>
      <c r="B149" s="240"/>
      <c r="C149" s="220"/>
      <c r="D149" s="221"/>
      <c r="E149" s="222"/>
      <c r="F149" s="220"/>
      <c r="G149" s="220"/>
      <c r="H149" s="223"/>
      <c r="I149" s="220"/>
      <c r="J149" s="224"/>
      <c r="K149" s="220"/>
      <c r="L149" s="221"/>
      <c r="M149" s="225"/>
      <c r="N149" s="224"/>
      <c r="O149" s="224"/>
      <c r="P149" s="222"/>
      <c r="Q149" s="226"/>
      <c r="R149" s="227"/>
      <c r="S149" s="241"/>
      <c r="T149" s="242"/>
      <c r="U149" s="243"/>
      <c r="V149" s="97"/>
      <c r="W149" s="175" t="str">
        <f t="shared" si="35"/>
        <v/>
      </c>
      <c r="X149" s="93" t="str">
        <f t="shared" si="27"/>
        <v/>
      </c>
      <c r="Y149" s="174" t="str">
        <f>IF(A149="","",IF(A149&lt;&gt;138,"エラー",138&amp;"人目"))</f>
        <v/>
      </c>
      <c r="Z149" s="95" t="str">
        <f>IFERROR(IF(OR(C149="",D149="",E149=""),"",VLOOKUP(C149&amp;D149&amp;E149,コード!$K$3:$L$210,2,FALSE)),"エラー")</f>
        <v/>
      </c>
      <c r="AA149" s="92" t="str">
        <f>IFERROR(IF(F149="","",VLOOKUP(F149,コード!$N$3:$O$4,2,FALSE)),"エラー")</f>
        <v/>
      </c>
      <c r="AB149" s="91" t="str">
        <f>IFERROR(IF(OR(G149="",H149=""),"",VLOOKUP(G149&amp;H149,コード!$T$3:$U$13,2,FALSE)),"エラー")</f>
        <v/>
      </c>
      <c r="AC149" s="91" t="str">
        <f>IFERROR(IF(I149="","",VLOOKUP(I149,コード!$W$3:$X$10,2,FALSE)),"エラー")</f>
        <v/>
      </c>
      <c r="AD149" s="91" t="str">
        <f>IFERROR(IF(J149="","",VLOOKUP(J149,コード!$Z$3:$AA$4,2,FALSE)),"エラー")</f>
        <v/>
      </c>
      <c r="AE149" s="176" t="str">
        <f t="shared" si="36"/>
        <v/>
      </c>
      <c r="AF149" s="177" t="str">
        <f>IFERROR(IF(N149="","",VLOOKUP(N149,コード!$AG$3:$AH$5,2,FALSE)),"エラー")</f>
        <v/>
      </c>
      <c r="AG149" s="94" t="str">
        <f>IFERROR(IF(O149="","",VLOOKUP(O149,コード!$AM$3:$AN$5,2,FALSE)),"エラー")</f>
        <v/>
      </c>
      <c r="AH149" s="94" t="str">
        <f>IFERROR(IF(P149="","",VLOOKUP(P149,コード!$AM$3:$AN$5,2,FALSE)),"エラー")</f>
        <v/>
      </c>
      <c r="AI149" s="96" t="str">
        <f>IFERROR(IF(OR(Q149="",R149=""),"",VLOOKUP(Q149&amp;R149,コード!$AS$3:$AT$12,2,FALSE)),"エラー")</f>
        <v/>
      </c>
      <c r="AJ149" s="90"/>
      <c r="AK149" s="166" t="str">
        <f t="shared" si="28"/>
        <v/>
      </c>
      <c r="AL149" s="139" t="str">
        <f t="shared" si="29"/>
        <v/>
      </c>
      <c r="AM149" s="139" t="str">
        <f t="shared" si="30"/>
        <v/>
      </c>
      <c r="AN149" s="139" t="str">
        <f t="shared" si="31"/>
        <v/>
      </c>
      <c r="AO149" s="139" t="str">
        <f t="shared" si="32"/>
        <v/>
      </c>
      <c r="AP149" s="139" t="str">
        <f t="shared" si="33"/>
        <v/>
      </c>
      <c r="AQ149" s="141" t="str">
        <f t="shared" si="34"/>
        <v/>
      </c>
    </row>
    <row r="150" spans="1:43" ht="24" customHeight="1">
      <c r="A150" s="239"/>
      <c r="B150" s="240"/>
      <c r="C150" s="220"/>
      <c r="D150" s="221"/>
      <c r="E150" s="222"/>
      <c r="F150" s="220"/>
      <c r="G150" s="220"/>
      <c r="H150" s="223"/>
      <c r="I150" s="220"/>
      <c r="J150" s="224"/>
      <c r="K150" s="220"/>
      <c r="L150" s="221"/>
      <c r="M150" s="225"/>
      <c r="N150" s="224"/>
      <c r="O150" s="224"/>
      <c r="P150" s="222"/>
      <c r="Q150" s="226"/>
      <c r="R150" s="227"/>
      <c r="S150" s="241"/>
      <c r="T150" s="242"/>
      <c r="U150" s="243"/>
      <c r="V150" s="97"/>
      <c r="W150" s="175" t="str">
        <f t="shared" si="35"/>
        <v/>
      </c>
      <c r="X150" s="93" t="str">
        <f t="shared" si="27"/>
        <v/>
      </c>
      <c r="Y150" s="174" t="str">
        <f>IF(A150="","",IF(A150&lt;&gt;139,"エラー",139&amp;"人目"))</f>
        <v/>
      </c>
      <c r="Z150" s="95" t="str">
        <f>IFERROR(IF(OR(C150="",D150="",E150=""),"",VLOOKUP(C150&amp;D150&amp;E150,コード!$K$3:$L$210,2,FALSE)),"エラー")</f>
        <v/>
      </c>
      <c r="AA150" s="92" t="str">
        <f>IFERROR(IF(F150="","",VLOOKUP(F150,コード!$N$3:$O$4,2,FALSE)),"エラー")</f>
        <v/>
      </c>
      <c r="AB150" s="91" t="str">
        <f>IFERROR(IF(OR(G150="",H150=""),"",VLOOKUP(G150&amp;H150,コード!$T$3:$U$13,2,FALSE)),"エラー")</f>
        <v/>
      </c>
      <c r="AC150" s="91" t="str">
        <f>IFERROR(IF(I150="","",VLOOKUP(I150,コード!$W$3:$X$10,2,FALSE)),"エラー")</f>
        <v/>
      </c>
      <c r="AD150" s="91" t="str">
        <f>IFERROR(IF(J150="","",VLOOKUP(J150,コード!$Z$3:$AA$4,2,FALSE)),"エラー")</f>
        <v/>
      </c>
      <c r="AE150" s="176" t="str">
        <f t="shared" si="36"/>
        <v/>
      </c>
      <c r="AF150" s="177" t="str">
        <f>IFERROR(IF(N150="","",VLOOKUP(N150,コード!$AG$3:$AH$5,2,FALSE)),"エラー")</f>
        <v/>
      </c>
      <c r="AG150" s="94" t="str">
        <f>IFERROR(IF(O150="","",VLOOKUP(O150,コード!$AM$3:$AN$5,2,FALSE)),"エラー")</f>
        <v/>
      </c>
      <c r="AH150" s="94" t="str">
        <f>IFERROR(IF(P150="","",VLOOKUP(P150,コード!$AM$3:$AN$5,2,FALSE)),"エラー")</f>
        <v/>
      </c>
      <c r="AI150" s="96" t="str">
        <f>IFERROR(IF(OR(Q150="",R150=""),"",VLOOKUP(Q150&amp;R150,コード!$AS$3:$AT$12,2,FALSE)),"エラー")</f>
        <v/>
      </c>
      <c r="AJ150" s="90"/>
      <c r="AK150" s="166" t="str">
        <f t="shared" si="28"/>
        <v/>
      </c>
      <c r="AL150" s="139" t="str">
        <f t="shared" si="29"/>
        <v/>
      </c>
      <c r="AM150" s="139" t="str">
        <f t="shared" si="30"/>
        <v/>
      </c>
      <c r="AN150" s="139" t="str">
        <f t="shared" si="31"/>
        <v/>
      </c>
      <c r="AO150" s="139" t="str">
        <f t="shared" si="32"/>
        <v/>
      </c>
      <c r="AP150" s="139" t="str">
        <f t="shared" si="33"/>
        <v/>
      </c>
      <c r="AQ150" s="141" t="str">
        <f t="shared" si="34"/>
        <v/>
      </c>
    </row>
    <row r="151" spans="1:43" ht="24" customHeight="1">
      <c r="A151" s="239"/>
      <c r="B151" s="240"/>
      <c r="C151" s="220"/>
      <c r="D151" s="221"/>
      <c r="E151" s="222"/>
      <c r="F151" s="220"/>
      <c r="G151" s="220"/>
      <c r="H151" s="223"/>
      <c r="I151" s="220"/>
      <c r="J151" s="224"/>
      <c r="K151" s="220"/>
      <c r="L151" s="221"/>
      <c r="M151" s="225"/>
      <c r="N151" s="224"/>
      <c r="O151" s="224"/>
      <c r="P151" s="222"/>
      <c r="Q151" s="226"/>
      <c r="R151" s="227"/>
      <c r="S151" s="241"/>
      <c r="T151" s="242"/>
      <c r="U151" s="243"/>
      <c r="V151" s="97"/>
      <c r="W151" s="175" t="str">
        <f t="shared" si="35"/>
        <v/>
      </c>
      <c r="X151" s="93" t="str">
        <f t="shared" si="27"/>
        <v/>
      </c>
      <c r="Y151" s="174" t="str">
        <f>IF(A151="","",IF(A151&lt;&gt;140,"エラー",140&amp;"人目"))</f>
        <v/>
      </c>
      <c r="Z151" s="95" t="str">
        <f>IFERROR(IF(OR(C151="",D151="",E151=""),"",VLOOKUP(C151&amp;D151&amp;E151,コード!$K$3:$L$210,2,FALSE)),"エラー")</f>
        <v/>
      </c>
      <c r="AA151" s="92" t="str">
        <f>IFERROR(IF(F151="","",VLOOKUP(F151,コード!$N$3:$O$4,2,FALSE)),"エラー")</f>
        <v/>
      </c>
      <c r="AB151" s="91" t="str">
        <f>IFERROR(IF(OR(G151="",H151=""),"",VLOOKUP(G151&amp;H151,コード!$T$3:$U$13,2,FALSE)),"エラー")</f>
        <v/>
      </c>
      <c r="AC151" s="91" t="str">
        <f>IFERROR(IF(I151="","",VLOOKUP(I151,コード!$W$3:$X$10,2,FALSE)),"エラー")</f>
        <v/>
      </c>
      <c r="AD151" s="91" t="str">
        <f>IFERROR(IF(J151="","",VLOOKUP(J151,コード!$Z$3:$AA$4,2,FALSE)),"エラー")</f>
        <v/>
      </c>
      <c r="AE151" s="176" t="str">
        <f t="shared" si="36"/>
        <v/>
      </c>
      <c r="AF151" s="177" t="str">
        <f>IFERROR(IF(N151="","",VLOOKUP(N151,コード!$AG$3:$AH$5,2,FALSE)),"エラー")</f>
        <v/>
      </c>
      <c r="AG151" s="94" t="str">
        <f>IFERROR(IF(O151="","",VLOOKUP(O151,コード!$AM$3:$AN$5,2,FALSE)),"エラー")</f>
        <v/>
      </c>
      <c r="AH151" s="94" t="str">
        <f>IFERROR(IF(P151="","",VLOOKUP(P151,コード!$AM$3:$AN$5,2,FALSE)),"エラー")</f>
        <v/>
      </c>
      <c r="AI151" s="96" t="str">
        <f>IFERROR(IF(OR(Q151="",R151=""),"",VLOOKUP(Q151&amp;R151,コード!$AS$3:$AT$12,2,FALSE)),"エラー")</f>
        <v/>
      </c>
      <c r="AJ151" s="90"/>
      <c r="AK151" s="166" t="str">
        <f t="shared" si="28"/>
        <v/>
      </c>
      <c r="AL151" s="139" t="str">
        <f t="shared" si="29"/>
        <v/>
      </c>
      <c r="AM151" s="139" t="str">
        <f t="shared" si="30"/>
        <v/>
      </c>
      <c r="AN151" s="139" t="str">
        <f t="shared" si="31"/>
        <v/>
      </c>
      <c r="AO151" s="139" t="str">
        <f t="shared" si="32"/>
        <v/>
      </c>
      <c r="AP151" s="139" t="str">
        <f t="shared" si="33"/>
        <v/>
      </c>
      <c r="AQ151" s="141" t="str">
        <f t="shared" si="34"/>
        <v/>
      </c>
    </row>
    <row r="152" spans="1:43" ht="24" customHeight="1">
      <c r="A152" s="239"/>
      <c r="B152" s="240"/>
      <c r="C152" s="220"/>
      <c r="D152" s="221"/>
      <c r="E152" s="222"/>
      <c r="F152" s="220"/>
      <c r="G152" s="220"/>
      <c r="H152" s="223"/>
      <c r="I152" s="220"/>
      <c r="J152" s="224"/>
      <c r="K152" s="220"/>
      <c r="L152" s="221"/>
      <c r="M152" s="225"/>
      <c r="N152" s="224"/>
      <c r="O152" s="224"/>
      <c r="P152" s="222"/>
      <c r="Q152" s="226"/>
      <c r="R152" s="227"/>
      <c r="S152" s="241"/>
      <c r="T152" s="242"/>
      <c r="U152" s="243"/>
      <c r="V152" s="97"/>
      <c r="W152" s="175" t="str">
        <f t="shared" si="35"/>
        <v/>
      </c>
      <c r="X152" s="93" t="str">
        <f t="shared" si="27"/>
        <v/>
      </c>
      <c r="Y152" s="174" t="str">
        <f>IF(A152="","",IF(A152&lt;&gt;141,"エラー",141&amp;"人目"))</f>
        <v/>
      </c>
      <c r="Z152" s="95" t="str">
        <f>IFERROR(IF(OR(C152="",D152="",E152=""),"",VLOOKUP(C152&amp;D152&amp;E152,コード!$K$3:$L$210,2,FALSE)),"エラー")</f>
        <v/>
      </c>
      <c r="AA152" s="92" t="str">
        <f>IFERROR(IF(F152="","",VLOOKUP(F152,コード!$N$3:$O$4,2,FALSE)),"エラー")</f>
        <v/>
      </c>
      <c r="AB152" s="91" t="str">
        <f>IFERROR(IF(OR(G152="",H152=""),"",VLOOKUP(G152&amp;H152,コード!$T$3:$U$13,2,FALSE)),"エラー")</f>
        <v/>
      </c>
      <c r="AC152" s="91" t="str">
        <f>IFERROR(IF(I152="","",VLOOKUP(I152,コード!$W$3:$X$10,2,FALSE)),"エラー")</f>
        <v/>
      </c>
      <c r="AD152" s="91" t="str">
        <f>IFERROR(IF(J152="","",VLOOKUP(J152,コード!$Z$3:$AA$4,2,FALSE)),"エラー")</f>
        <v/>
      </c>
      <c r="AE152" s="176" t="str">
        <f t="shared" si="36"/>
        <v/>
      </c>
      <c r="AF152" s="177" t="str">
        <f>IFERROR(IF(N152="","",VLOOKUP(N152,コード!$AG$3:$AH$5,2,FALSE)),"エラー")</f>
        <v/>
      </c>
      <c r="AG152" s="94" t="str">
        <f>IFERROR(IF(O152="","",VLOOKUP(O152,コード!$AM$3:$AN$5,2,FALSE)),"エラー")</f>
        <v/>
      </c>
      <c r="AH152" s="94" t="str">
        <f>IFERROR(IF(P152="","",VLOOKUP(P152,コード!$AM$3:$AN$5,2,FALSE)),"エラー")</f>
        <v/>
      </c>
      <c r="AI152" s="96" t="str">
        <f>IFERROR(IF(OR(Q152="",R152=""),"",VLOOKUP(Q152&amp;R152,コード!$AS$3:$AT$12,2,FALSE)),"エラー")</f>
        <v/>
      </c>
      <c r="AJ152" s="90"/>
      <c r="AK152" s="166" t="str">
        <f t="shared" si="28"/>
        <v/>
      </c>
      <c r="AL152" s="139" t="str">
        <f t="shared" si="29"/>
        <v/>
      </c>
      <c r="AM152" s="139" t="str">
        <f t="shared" si="30"/>
        <v/>
      </c>
      <c r="AN152" s="139" t="str">
        <f t="shared" si="31"/>
        <v/>
      </c>
      <c r="AO152" s="139" t="str">
        <f t="shared" si="32"/>
        <v/>
      </c>
      <c r="AP152" s="139" t="str">
        <f t="shared" si="33"/>
        <v/>
      </c>
      <c r="AQ152" s="141" t="str">
        <f t="shared" si="34"/>
        <v/>
      </c>
    </row>
    <row r="153" spans="1:43" ht="24" customHeight="1">
      <c r="A153" s="239"/>
      <c r="B153" s="240"/>
      <c r="C153" s="220"/>
      <c r="D153" s="221"/>
      <c r="E153" s="222"/>
      <c r="F153" s="224"/>
      <c r="G153" s="220"/>
      <c r="H153" s="223"/>
      <c r="I153" s="220"/>
      <c r="J153" s="224"/>
      <c r="K153" s="220"/>
      <c r="L153" s="221"/>
      <c r="M153" s="225"/>
      <c r="N153" s="224"/>
      <c r="O153" s="224"/>
      <c r="P153" s="222"/>
      <c r="Q153" s="226"/>
      <c r="R153" s="227"/>
      <c r="S153" s="241"/>
      <c r="T153" s="242"/>
      <c r="U153" s="243"/>
      <c r="V153" s="97"/>
      <c r="W153" s="175" t="str">
        <f t="shared" si="35"/>
        <v/>
      </c>
      <c r="X153" s="93" t="str">
        <f t="shared" si="27"/>
        <v/>
      </c>
      <c r="Y153" s="174" t="str">
        <f>IF(A153="","",IF(A153&lt;&gt;142,"エラー",142&amp;"人目"))</f>
        <v/>
      </c>
      <c r="Z153" s="95" t="str">
        <f>IFERROR(IF(OR(C153="",D153="",E153=""),"",VLOOKUP(C153&amp;D153&amp;E153,コード!$K$3:$L$210,2,FALSE)),"エラー")</f>
        <v/>
      </c>
      <c r="AA153" s="92" t="str">
        <f>IFERROR(IF(F153="","",VLOOKUP(F153,コード!$N$3:$O$4,2,FALSE)),"エラー")</f>
        <v/>
      </c>
      <c r="AB153" s="91" t="str">
        <f>IFERROR(IF(OR(G153="",H153=""),"",VLOOKUP(G153&amp;H153,コード!$T$3:$U$13,2,FALSE)),"エラー")</f>
        <v/>
      </c>
      <c r="AC153" s="91" t="str">
        <f>IFERROR(IF(I153="","",VLOOKUP(I153,コード!$W$3:$X$10,2,FALSE)),"エラー")</f>
        <v/>
      </c>
      <c r="AD153" s="91" t="str">
        <f>IFERROR(IF(J153="","",VLOOKUP(J153,コード!$Z$3:$AA$4,2,FALSE)),"エラー")</f>
        <v/>
      </c>
      <c r="AE153" s="176" t="str">
        <f t="shared" si="36"/>
        <v/>
      </c>
      <c r="AF153" s="177" t="str">
        <f>IFERROR(IF(N153="","",VLOOKUP(N153,コード!$AG$3:$AH$5,2,FALSE)),"エラー")</f>
        <v/>
      </c>
      <c r="AG153" s="94" t="str">
        <f>IFERROR(IF(O153="","",VLOOKUP(O153,コード!$AM$3:$AN$5,2,FALSE)),"エラー")</f>
        <v/>
      </c>
      <c r="AH153" s="94" t="str">
        <f>IFERROR(IF(P153="","",VLOOKUP(P153,コード!$AM$3:$AN$5,2,FALSE)),"エラー")</f>
        <v/>
      </c>
      <c r="AI153" s="96" t="str">
        <f>IFERROR(IF(OR(Q153="",R153=""),"",VLOOKUP(Q153&amp;R153,コード!$AS$3:$AT$12,2,FALSE)),"エラー")</f>
        <v/>
      </c>
      <c r="AJ153" s="90"/>
      <c r="AK153" s="166" t="str">
        <f t="shared" si="28"/>
        <v/>
      </c>
      <c r="AL153" s="139" t="str">
        <f t="shared" si="29"/>
        <v/>
      </c>
      <c r="AM153" s="139" t="str">
        <f t="shared" si="30"/>
        <v/>
      </c>
      <c r="AN153" s="139" t="str">
        <f t="shared" si="31"/>
        <v/>
      </c>
      <c r="AO153" s="139" t="str">
        <f t="shared" si="32"/>
        <v/>
      </c>
      <c r="AP153" s="139" t="str">
        <f t="shared" si="33"/>
        <v/>
      </c>
      <c r="AQ153" s="141" t="str">
        <f t="shared" si="34"/>
        <v/>
      </c>
    </row>
    <row r="154" spans="1:43" ht="24" customHeight="1">
      <c r="A154" s="239"/>
      <c r="B154" s="240"/>
      <c r="C154" s="220"/>
      <c r="D154" s="221"/>
      <c r="E154" s="222"/>
      <c r="F154" s="220"/>
      <c r="G154" s="220"/>
      <c r="H154" s="223"/>
      <c r="I154" s="220"/>
      <c r="J154" s="224"/>
      <c r="K154" s="220"/>
      <c r="L154" s="221"/>
      <c r="M154" s="225"/>
      <c r="N154" s="224"/>
      <c r="O154" s="224"/>
      <c r="P154" s="222"/>
      <c r="Q154" s="226"/>
      <c r="R154" s="227"/>
      <c r="S154" s="241"/>
      <c r="T154" s="242"/>
      <c r="U154" s="243"/>
      <c r="V154" s="97"/>
      <c r="W154" s="175" t="str">
        <f t="shared" si="35"/>
        <v/>
      </c>
      <c r="X154" s="93" t="str">
        <f t="shared" si="27"/>
        <v/>
      </c>
      <c r="Y154" s="174" t="str">
        <f>IF(A154="","",IF(A154&lt;&gt;143,"エラー",143&amp;"人目"))</f>
        <v/>
      </c>
      <c r="Z154" s="95" t="str">
        <f>IFERROR(IF(OR(C154="",D154="",E154=""),"",VLOOKUP(C154&amp;D154&amp;E154,コード!$K$3:$L$210,2,FALSE)),"エラー")</f>
        <v/>
      </c>
      <c r="AA154" s="92" t="str">
        <f>IFERROR(IF(F154="","",VLOOKUP(F154,コード!$N$3:$O$4,2,FALSE)),"エラー")</f>
        <v/>
      </c>
      <c r="AB154" s="91" t="str">
        <f>IFERROR(IF(OR(G154="",H154=""),"",VLOOKUP(G154&amp;H154,コード!$T$3:$U$13,2,FALSE)),"エラー")</f>
        <v/>
      </c>
      <c r="AC154" s="91" t="str">
        <f>IFERROR(IF(I154="","",VLOOKUP(I154,コード!$W$3:$X$10,2,FALSE)),"エラー")</f>
        <v/>
      </c>
      <c r="AD154" s="91" t="str">
        <f>IFERROR(IF(J154="","",VLOOKUP(J154,コード!$Z$3:$AA$4,2,FALSE)),"エラー")</f>
        <v/>
      </c>
      <c r="AE154" s="176" t="str">
        <f t="shared" si="36"/>
        <v/>
      </c>
      <c r="AF154" s="177" t="str">
        <f>IFERROR(IF(N154="","",VLOOKUP(N154,コード!$AG$3:$AH$5,2,FALSE)),"エラー")</f>
        <v/>
      </c>
      <c r="AG154" s="94" t="str">
        <f>IFERROR(IF(O154="","",VLOOKUP(O154,コード!$AM$3:$AN$5,2,FALSE)),"エラー")</f>
        <v/>
      </c>
      <c r="AH154" s="94" t="str">
        <f>IFERROR(IF(P154="","",VLOOKUP(P154,コード!$AM$3:$AN$5,2,FALSE)),"エラー")</f>
        <v/>
      </c>
      <c r="AI154" s="96" t="str">
        <f>IFERROR(IF(OR(Q154="",R154=""),"",VLOOKUP(Q154&amp;R154,コード!$AS$3:$AT$12,2,FALSE)),"エラー")</f>
        <v/>
      </c>
      <c r="AJ154" s="90"/>
      <c r="AK154" s="166" t="str">
        <f t="shared" si="28"/>
        <v/>
      </c>
      <c r="AL154" s="139" t="str">
        <f t="shared" si="29"/>
        <v/>
      </c>
      <c r="AM154" s="139" t="str">
        <f t="shared" si="30"/>
        <v/>
      </c>
      <c r="AN154" s="139" t="str">
        <f t="shared" si="31"/>
        <v/>
      </c>
      <c r="AO154" s="139" t="str">
        <f t="shared" si="32"/>
        <v/>
      </c>
      <c r="AP154" s="139" t="str">
        <f t="shared" si="33"/>
        <v/>
      </c>
      <c r="AQ154" s="141" t="str">
        <f t="shared" si="34"/>
        <v/>
      </c>
    </row>
    <row r="155" spans="1:43" ht="24" customHeight="1">
      <c r="A155" s="239"/>
      <c r="B155" s="240"/>
      <c r="C155" s="220"/>
      <c r="D155" s="221"/>
      <c r="E155" s="222"/>
      <c r="F155" s="220"/>
      <c r="G155" s="220"/>
      <c r="H155" s="223"/>
      <c r="I155" s="220"/>
      <c r="J155" s="224"/>
      <c r="K155" s="220"/>
      <c r="L155" s="221"/>
      <c r="M155" s="225"/>
      <c r="N155" s="224"/>
      <c r="O155" s="224"/>
      <c r="P155" s="222"/>
      <c r="Q155" s="226"/>
      <c r="R155" s="227"/>
      <c r="S155" s="241"/>
      <c r="T155" s="242"/>
      <c r="U155" s="243"/>
      <c r="V155" s="97"/>
      <c r="W155" s="175" t="str">
        <f t="shared" si="35"/>
        <v/>
      </c>
      <c r="X155" s="93" t="str">
        <f t="shared" si="27"/>
        <v/>
      </c>
      <c r="Y155" s="174" t="str">
        <f>IF(A155="","",IF(A155&lt;&gt;144,"エラー",144&amp;"人目"))</f>
        <v/>
      </c>
      <c r="Z155" s="95" t="str">
        <f>IFERROR(IF(OR(C155="",D155="",E155=""),"",VLOOKUP(C155&amp;D155&amp;E155,コード!$K$3:$L$210,2,FALSE)),"エラー")</f>
        <v/>
      </c>
      <c r="AA155" s="92" t="str">
        <f>IFERROR(IF(F155="","",VLOOKUP(F155,コード!$N$3:$O$4,2,FALSE)),"エラー")</f>
        <v/>
      </c>
      <c r="AB155" s="91" t="str">
        <f>IFERROR(IF(OR(G155="",H155=""),"",VLOOKUP(G155&amp;H155,コード!$T$3:$U$13,2,FALSE)),"エラー")</f>
        <v/>
      </c>
      <c r="AC155" s="91" t="str">
        <f>IFERROR(IF(I155="","",VLOOKUP(I155,コード!$W$3:$X$10,2,FALSE)),"エラー")</f>
        <v/>
      </c>
      <c r="AD155" s="91" t="str">
        <f>IFERROR(IF(J155="","",VLOOKUP(J155,コード!$Z$3:$AA$4,2,FALSE)),"エラー")</f>
        <v/>
      </c>
      <c r="AE155" s="176" t="str">
        <f t="shared" si="36"/>
        <v/>
      </c>
      <c r="AF155" s="177" t="str">
        <f>IFERROR(IF(N155="","",VLOOKUP(N155,コード!$AG$3:$AH$5,2,FALSE)),"エラー")</f>
        <v/>
      </c>
      <c r="AG155" s="94" t="str">
        <f>IFERROR(IF(O155="","",VLOOKUP(O155,コード!$AM$3:$AN$5,2,FALSE)),"エラー")</f>
        <v/>
      </c>
      <c r="AH155" s="94" t="str">
        <f>IFERROR(IF(P155="","",VLOOKUP(P155,コード!$AM$3:$AN$5,2,FALSE)),"エラー")</f>
        <v/>
      </c>
      <c r="AI155" s="96" t="str">
        <f>IFERROR(IF(OR(Q155="",R155=""),"",VLOOKUP(Q155&amp;R155,コード!$AS$3:$AT$12,2,FALSE)),"エラー")</f>
        <v/>
      </c>
      <c r="AJ155" s="90"/>
      <c r="AK155" s="166" t="str">
        <f t="shared" si="28"/>
        <v/>
      </c>
      <c r="AL155" s="139" t="str">
        <f t="shared" si="29"/>
        <v/>
      </c>
      <c r="AM155" s="139" t="str">
        <f t="shared" si="30"/>
        <v/>
      </c>
      <c r="AN155" s="139" t="str">
        <f t="shared" si="31"/>
        <v/>
      </c>
      <c r="AO155" s="139" t="str">
        <f t="shared" si="32"/>
        <v/>
      </c>
      <c r="AP155" s="139" t="str">
        <f t="shared" si="33"/>
        <v/>
      </c>
      <c r="AQ155" s="141" t="str">
        <f t="shared" si="34"/>
        <v/>
      </c>
    </row>
    <row r="156" spans="1:43" ht="24" customHeight="1">
      <c r="A156" s="239"/>
      <c r="B156" s="240"/>
      <c r="C156" s="220"/>
      <c r="D156" s="221"/>
      <c r="E156" s="222"/>
      <c r="F156" s="220"/>
      <c r="G156" s="220"/>
      <c r="H156" s="223"/>
      <c r="I156" s="220"/>
      <c r="J156" s="224"/>
      <c r="K156" s="220"/>
      <c r="L156" s="221"/>
      <c r="M156" s="225"/>
      <c r="N156" s="224"/>
      <c r="O156" s="224"/>
      <c r="P156" s="222"/>
      <c r="Q156" s="226"/>
      <c r="R156" s="227"/>
      <c r="S156" s="241"/>
      <c r="T156" s="242"/>
      <c r="U156" s="243"/>
      <c r="V156" s="97"/>
      <c r="W156" s="175" t="str">
        <f t="shared" si="35"/>
        <v/>
      </c>
      <c r="X156" s="93" t="str">
        <f t="shared" ref="X156:X219" si="37">IF(OR($C$8="",A156=""),"",$C$8)</f>
        <v/>
      </c>
      <c r="Y156" s="174" t="str">
        <f>IF(A156="","",IF(A156&lt;&gt;145,"エラー",145&amp;"人目"))</f>
        <v/>
      </c>
      <c r="Z156" s="95" t="str">
        <f>IFERROR(IF(OR(C156="",D156="",E156=""),"",VLOOKUP(C156&amp;D156&amp;E156,コード!$K$3:$L$210,2,FALSE)),"エラー")</f>
        <v/>
      </c>
      <c r="AA156" s="92" t="str">
        <f>IFERROR(IF(F156="","",VLOOKUP(F156,コード!$N$3:$O$4,2,FALSE)),"エラー")</f>
        <v/>
      </c>
      <c r="AB156" s="91" t="str">
        <f>IFERROR(IF(OR(G156="",H156=""),"",VLOOKUP(G156&amp;H156,コード!$T$3:$U$13,2,FALSE)),"エラー")</f>
        <v/>
      </c>
      <c r="AC156" s="91" t="str">
        <f>IFERROR(IF(I156="","",VLOOKUP(I156,コード!$W$3:$X$10,2,FALSE)),"エラー")</f>
        <v/>
      </c>
      <c r="AD156" s="91" t="str">
        <f>IFERROR(IF(J156="","",VLOOKUP(J156,コード!$Z$3:$AA$4,2,FALSE)),"エラー")</f>
        <v/>
      </c>
      <c r="AE156" s="176" t="str">
        <f t="shared" si="36"/>
        <v/>
      </c>
      <c r="AF156" s="177" t="str">
        <f>IFERROR(IF(N156="","",VLOOKUP(N156,コード!$AG$3:$AH$5,2,FALSE)),"エラー")</f>
        <v/>
      </c>
      <c r="AG156" s="94" t="str">
        <f>IFERROR(IF(O156="","",VLOOKUP(O156,コード!$AM$3:$AN$5,2,FALSE)),"エラー")</f>
        <v/>
      </c>
      <c r="AH156" s="94" t="str">
        <f>IFERROR(IF(P156="","",VLOOKUP(P156,コード!$AM$3:$AN$5,2,FALSE)),"エラー")</f>
        <v/>
      </c>
      <c r="AI156" s="96" t="str">
        <f>IFERROR(IF(OR(Q156="",R156=""),"",VLOOKUP(Q156&amp;R156,コード!$AS$3:$AT$12,2,FALSE)),"エラー")</f>
        <v/>
      </c>
      <c r="AJ156" s="90"/>
      <c r="AK156" s="166" t="str">
        <f t="shared" si="28"/>
        <v/>
      </c>
      <c r="AL156" s="139" t="str">
        <f t="shared" si="29"/>
        <v/>
      </c>
      <c r="AM156" s="139" t="str">
        <f t="shared" si="30"/>
        <v/>
      </c>
      <c r="AN156" s="139" t="str">
        <f t="shared" si="31"/>
        <v/>
      </c>
      <c r="AO156" s="139" t="str">
        <f t="shared" si="32"/>
        <v/>
      </c>
      <c r="AP156" s="139" t="str">
        <f t="shared" si="33"/>
        <v/>
      </c>
      <c r="AQ156" s="141" t="str">
        <f t="shared" si="34"/>
        <v/>
      </c>
    </row>
    <row r="157" spans="1:43" ht="24" customHeight="1">
      <c r="A157" s="239"/>
      <c r="B157" s="240"/>
      <c r="C157" s="220"/>
      <c r="D157" s="221"/>
      <c r="E157" s="222"/>
      <c r="F157" s="220"/>
      <c r="G157" s="220"/>
      <c r="H157" s="223"/>
      <c r="I157" s="220"/>
      <c r="J157" s="224"/>
      <c r="K157" s="220"/>
      <c r="L157" s="221"/>
      <c r="M157" s="225"/>
      <c r="N157" s="224"/>
      <c r="O157" s="224"/>
      <c r="P157" s="222"/>
      <c r="Q157" s="226"/>
      <c r="R157" s="227"/>
      <c r="S157" s="241"/>
      <c r="T157" s="242"/>
      <c r="U157" s="243"/>
      <c r="V157" s="97"/>
      <c r="W157" s="175" t="str">
        <f t="shared" si="35"/>
        <v/>
      </c>
      <c r="X157" s="93" t="str">
        <f t="shared" si="37"/>
        <v/>
      </c>
      <c r="Y157" s="174" t="str">
        <f>IF(A157="","",IF(A157&lt;&gt;146,"エラー",146&amp;"人目"))</f>
        <v/>
      </c>
      <c r="Z157" s="95" t="str">
        <f>IFERROR(IF(OR(C157="",D157="",E157=""),"",VLOOKUP(C157&amp;D157&amp;E157,コード!$K$3:$L$210,2,FALSE)),"エラー")</f>
        <v/>
      </c>
      <c r="AA157" s="92" t="str">
        <f>IFERROR(IF(F157="","",VLOOKUP(F157,コード!$N$3:$O$4,2,FALSE)),"エラー")</f>
        <v/>
      </c>
      <c r="AB157" s="91" t="str">
        <f>IFERROR(IF(OR(G157="",H157=""),"",VLOOKUP(G157&amp;H157,コード!$T$3:$U$13,2,FALSE)),"エラー")</f>
        <v/>
      </c>
      <c r="AC157" s="91" t="str">
        <f>IFERROR(IF(I157="","",VLOOKUP(I157,コード!$W$3:$X$10,2,FALSE)),"エラー")</f>
        <v/>
      </c>
      <c r="AD157" s="91" t="str">
        <f>IFERROR(IF(J157="","",VLOOKUP(J157,コード!$Z$3:$AA$4,2,FALSE)),"エラー")</f>
        <v/>
      </c>
      <c r="AE157" s="176" t="str">
        <f t="shared" si="36"/>
        <v/>
      </c>
      <c r="AF157" s="177" t="str">
        <f>IFERROR(IF(N157="","",VLOOKUP(N157,コード!$AG$3:$AH$5,2,FALSE)),"エラー")</f>
        <v/>
      </c>
      <c r="AG157" s="94" t="str">
        <f>IFERROR(IF(O157="","",VLOOKUP(O157,コード!$AM$3:$AN$5,2,FALSE)),"エラー")</f>
        <v/>
      </c>
      <c r="AH157" s="94" t="str">
        <f>IFERROR(IF(P157="","",VLOOKUP(P157,コード!$AM$3:$AN$5,2,FALSE)),"エラー")</f>
        <v/>
      </c>
      <c r="AI157" s="96" t="str">
        <f>IFERROR(IF(OR(Q157="",R157=""),"",VLOOKUP(Q157&amp;R157,コード!$AS$3:$AT$12,2,FALSE)),"エラー")</f>
        <v/>
      </c>
      <c r="AJ157" s="90"/>
      <c r="AK157" s="166" t="str">
        <f t="shared" si="28"/>
        <v/>
      </c>
      <c r="AL157" s="139" t="str">
        <f t="shared" si="29"/>
        <v/>
      </c>
      <c r="AM157" s="139" t="str">
        <f t="shared" si="30"/>
        <v/>
      </c>
      <c r="AN157" s="139" t="str">
        <f t="shared" si="31"/>
        <v/>
      </c>
      <c r="AO157" s="139" t="str">
        <f t="shared" si="32"/>
        <v/>
      </c>
      <c r="AP157" s="139" t="str">
        <f t="shared" si="33"/>
        <v/>
      </c>
      <c r="AQ157" s="141" t="str">
        <f t="shared" si="34"/>
        <v/>
      </c>
    </row>
    <row r="158" spans="1:43" ht="24" customHeight="1">
      <c r="A158" s="239"/>
      <c r="B158" s="240"/>
      <c r="C158" s="220"/>
      <c r="D158" s="221"/>
      <c r="E158" s="222"/>
      <c r="F158" s="220"/>
      <c r="G158" s="220"/>
      <c r="H158" s="223"/>
      <c r="I158" s="220"/>
      <c r="J158" s="224"/>
      <c r="K158" s="220"/>
      <c r="L158" s="221"/>
      <c r="M158" s="225"/>
      <c r="N158" s="224"/>
      <c r="O158" s="224"/>
      <c r="P158" s="222"/>
      <c r="Q158" s="226"/>
      <c r="R158" s="227"/>
      <c r="S158" s="241"/>
      <c r="T158" s="242"/>
      <c r="U158" s="243"/>
      <c r="V158" s="97"/>
      <c r="W158" s="175" t="str">
        <f t="shared" si="35"/>
        <v/>
      </c>
      <c r="X158" s="93" t="str">
        <f t="shared" si="37"/>
        <v/>
      </c>
      <c r="Y158" s="174" t="str">
        <f>IF(A158="","",IF(A158&lt;&gt;147,"エラー",147&amp;"人目"))</f>
        <v/>
      </c>
      <c r="Z158" s="95" t="str">
        <f>IFERROR(IF(OR(C158="",D158="",E158=""),"",VLOOKUP(C158&amp;D158&amp;E158,コード!$K$3:$L$210,2,FALSE)),"エラー")</f>
        <v/>
      </c>
      <c r="AA158" s="92" t="str">
        <f>IFERROR(IF(F158="","",VLOOKUP(F158,コード!$N$3:$O$4,2,FALSE)),"エラー")</f>
        <v/>
      </c>
      <c r="AB158" s="91" t="str">
        <f>IFERROR(IF(OR(G158="",H158=""),"",VLOOKUP(G158&amp;H158,コード!$T$3:$U$13,2,FALSE)),"エラー")</f>
        <v/>
      </c>
      <c r="AC158" s="91" t="str">
        <f>IFERROR(IF(I158="","",VLOOKUP(I158,コード!$W$3:$X$10,2,FALSE)),"エラー")</f>
        <v/>
      </c>
      <c r="AD158" s="91" t="str">
        <f>IFERROR(IF(J158="","",VLOOKUP(J158,コード!$Z$3:$AA$4,2,FALSE)),"エラー")</f>
        <v/>
      </c>
      <c r="AE158" s="176" t="str">
        <f t="shared" si="36"/>
        <v/>
      </c>
      <c r="AF158" s="177" t="str">
        <f>IFERROR(IF(N158="","",VLOOKUP(N158,コード!$AG$3:$AH$5,2,FALSE)),"エラー")</f>
        <v/>
      </c>
      <c r="AG158" s="94" t="str">
        <f>IFERROR(IF(O158="","",VLOOKUP(O158,コード!$AM$3:$AN$5,2,FALSE)),"エラー")</f>
        <v/>
      </c>
      <c r="AH158" s="94" t="str">
        <f>IFERROR(IF(P158="","",VLOOKUP(P158,コード!$AM$3:$AN$5,2,FALSE)),"エラー")</f>
        <v/>
      </c>
      <c r="AI158" s="96" t="str">
        <f>IFERROR(IF(OR(Q158="",R158=""),"",VLOOKUP(Q158&amp;R158,コード!$AS$3:$AT$12,2,FALSE)),"エラー")</f>
        <v/>
      </c>
      <c r="AJ158" s="90"/>
      <c r="AK158" s="166" t="str">
        <f t="shared" si="28"/>
        <v/>
      </c>
      <c r="AL158" s="139" t="str">
        <f t="shared" si="29"/>
        <v/>
      </c>
      <c r="AM158" s="139" t="str">
        <f t="shared" si="30"/>
        <v/>
      </c>
      <c r="AN158" s="139" t="str">
        <f t="shared" si="31"/>
        <v/>
      </c>
      <c r="AO158" s="139" t="str">
        <f t="shared" si="32"/>
        <v/>
      </c>
      <c r="AP158" s="139" t="str">
        <f t="shared" si="33"/>
        <v/>
      </c>
      <c r="AQ158" s="141" t="str">
        <f t="shared" si="34"/>
        <v/>
      </c>
    </row>
    <row r="159" spans="1:43" ht="24" customHeight="1">
      <c r="A159" s="239"/>
      <c r="B159" s="240"/>
      <c r="C159" s="220"/>
      <c r="D159" s="221"/>
      <c r="E159" s="222"/>
      <c r="F159" s="220"/>
      <c r="G159" s="220"/>
      <c r="H159" s="223"/>
      <c r="I159" s="220"/>
      <c r="J159" s="224"/>
      <c r="K159" s="220"/>
      <c r="L159" s="221"/>
      <c r="M159" s="225"/>
      <c r="N159" s="224"/>
      <c r="O159" s="224"/>
      <c r="P159" s="222"/>
      <c r="Q159" s="226"/>
      <c r="R159" s="227"/>
      <c r="S159" s="241"/>
      <c r="T159" s="242"/>
      <c r="U159" s="243"/>
      <c r="V159" s="97"/>
      <c r="W159" s="175" t="str">
        <f t="shared" si="35"/>
        <v/>
      </c>
      <c r="X159" s="93" t="str">
        <f t="shared" si="37"/>
        <v/>
      </c>
      <c r="Y159" s="174" t="str">
        <f>IF(A159="","",IF(A159&lt;&gt;148,"エラー",148&amp;"人目"))</f>
        <v/>
      </c>
      <c r="Z159" s="95" t="str">
        <f>IFERROR(IF(OR(C159="",D159="",E159=""),"",VLOOKUP(C159&amp;D159&amp;E159,コード!$K$3:$L$210,2,FALSE)),"エラー")</f>
        <v/>
      </c>
      <c r="AA159" s="92" t="str">
        <f>IFERROR(IF(F159="","",VLOOKUP(F159,コード!$N$3:$O$4,2,FALSE)),"エラー")</f>
        <v/>
      </c>
      <c r="AB159" s="91" t="str">
        <f>IFERROR(IF(OR(G159="",H159=""),"",VLOOKUP(G159&amp;H159,コード!$T$3:$U$13,2,FALSE)),"エラー")</f>
        <v/>
      </c>
      <c r="AC159" s="91" t="str">
        <f>IFERROR(IF(I159="","",VLOOKUP(I159,コード!$W$3:$X$10,2,FALSE)),"エラー")</f>
        <v/>
      </c>
      <c r="AD159" s="91" t="str">
        <f>IFERROR(IF(J159="","",VLOOKUP(J159,コード!$Z$3:$AA$4,2,FALSE)),"エラー")</f>
        <v/>
      </c>
      <c r="AE159" s="176" t="str">
        <f t="shared" si="36"/>
        <v/>
      </c>
      <c r="AF159" s="177" t="str">
        <f>IFERROR(IF(N159="","",VLOOKUP(N159,コード!$AG$3:$AH$5,2,FALSE)),"エラー")</f>
        <v/>
      </c>
      <c r="AG159" s="94" t="str">
        <f>IFERROR(IF(O159="","",VLOOKUP(O159,コード!$AM$3:$AN$5,2,FALSE)),"エラー")</f>
        <v/>
      </c>
      <c r="AH159" s="94" t="str">
        <f>IFERROR(IF(P159="","",VLOOKUP(P159,コード!$AM$3:$AN$5,2,FALSE)),"エラー")</f>
        <v/>
      </c>
      <c r="AI159" s="96" t="str">
        <f>IFERROR(IF(OR(Q159="",R159=""),"",VLOOKUP(Q159&amp;R159,コード!$AS$3:$AT$12,2,FALSE)),"エラー")</f>
        <v/>
      </c>
      <c r="AJ159" s="90"/>
      <c r="AK159" s="166" t="str">
        <f t="shared" si="28"/>
        <v/>
      </c>
      <c r="AL159" s="139" t="str">
        <f t="shared" si="29"/>
        <v/>
      </c>
      <c r="AM159" s="139" t="str">
        <f t="shared" si="30"/>
        <v/>
      </c>
      <c r="AN159" s="139" t="str">
        <f t="shared" si="31"/>
        <v/>
      </c>
      <c r="AO159" s="139" t="str">
        <f t="shared" si="32"/>
        <v/>
      </c>
      <c r="AP159" s="139" t="str">
        <f t="shared" si="33"/>
        <v/>
      </c>
      <c r="AQ159" s="141" t="str">
        <f t="shared" si="34"/>
        <v/>
      </c>
    </row>
    <row r="160" spans="1:43" ht="24" customHeight="1">
      <c r="A160" s="239"/>
      <c r="B160" s="240"/>
      <c r="C160" s="220"/>
      <c r="D160" s="221"/>
      <c r="E160" s="222"/>
      <c r="F160" s="220"/>
      <c r="G160" s="220"/>
      <c r="H160" s="223"/>
      <c r="I160" s="220"/>
      <c r="J160" s="224"/>
      <c r="K160" s="220"/>
      <c r="L160" s="221"/>
      <c r="M160" s="225"/>
      <c r="N160" s="224"/>
      <c r="O160" s="224"/>
      <c r="P160" s="222"/>
      <c r="Q160" s="226"/>
      <c r="R160" s="227"/>
      <c r="S160" s="241"/>
      <c r="T160" s="242"/>
      <c r="U160" s="243"/>
      <c r="V160" s="97"/>
      <c r="W160" s="175" t="str">
        <f t="shared" si="35"/>
        <v/>
      </c>
      <c r="X160" s="93" t="str">
        <f t="shared" si="37"/>
        <v/>
      </c>
      <c r="Y160" s="174" t="str">
        <f>IF(A160="","",IF(A160&lt;&gt;149,"エラー",149&amp;"人目"))</f>
        <v/>
      </c>
      <c r="Z160" s="95" t="str">
        <f>IFERROR(IF(OR(C160="",D160="",E160=""),"",VLOOKUP(C160&amp;D160&amp;E160,コード!$K$3:$L$210,2,FALSE)),"エラー")</f>
        <v/>
      </c>
      <c r="AA160" s="92" t="str">
        <f>IFERROR(IF(F160="","",VLOOKUP(F160,コード!$N$3:$O$4,2,FALSE)),"エラー")</f>
        <v/>
      </c>
      <c r="AB160" s="91" t="str">
        <f>IFERROR(IF(OR(G160="",H160=""),"",VLOOKUP(G160&amp;H160,コード!$T$3:$U$13,2,FALSE)),"エラー")</f>
        <v/>
      </c>
      <c r="AC160" s="91" t="str">
        <f>IFERROR(IF(I160="","",VLOOKUP(I160,コード!$W$3:$X$10,2,FALSE)),"エラー")</f>
        <v/>
      </c>
      <c r="AD160" s="91" t="str">
        <f>IFERROR(IF(J160="","",VLOOKUP(J160,コード!$Z$3:$AA$4,2,FALSE)),"エラー")</f>
        <v/>
      </c>
      <c r="AE160" s="176" t="str">
        <f t="shared" si="36"/>
        <v/>
      </c>
      <c r="AF160" s="177" t="str">
        <f>IFERROR(IF(N160="","",VLOOKUP(N160,コード!$AG$3:$AH$5,2,FALSE)),"エラー")</f>
        <v/>
      </c>
      <c r="AG160" s="94" t="str">
        <f>IFERROR(IF(O160="","",VLOOKUP(O160,コード!$AM$3:$AN$5,2,FALSE)),"エラー")</f>
        <v/>
      </c>
      <c r="AH160" s="94" t="str">
        <f>IFERROR(IF(P160="","",VLOOKUP(P160,コード!$AM$3:$AN$5,2,FALSE)),"エラー")</f>
        <v/>
      </c>
      <c r="AI160" s="96" t="str">
        <f>IFERROR(IF(OR(Q160="",R160=""),"",VLOOKUP(Q160&amp;R160,コード!$AS$3:$AT$12,2,FALSE)),"エラー")</f>
        <v/>
      </c>
      <c r="AJ160" s="90"/>
      <c r="AK160" s="166" t="str">
        <f t="shared" si="28"/>
        <v/>
      </c>
      <c r="AL160" s="139" t="str">
        <f t="shared" si="29"/>
        <v/>
      </c>
      <c r="AM160" s="139" t="str">
        <f t="shared" si="30"/>
        <v/>
      </c>
      <c r="AN160" s="139" t="str">
        <f t="shared" si="31"/>
        <v/>
      </c>
      <c r="AO160" s="139" t="str">
        <f t="shared" si="32"/>
        <v/>
      </c>
      <c r="AP160" s="139" t="str">
        <f t="shared" si="33"/>
        <v/>
      </c>
      <c r="AQ160" s="141" t="str">
        <f t="shared" si="34"/>
        <v/>
      </c>
    </row>
    <row r="161" spans="1:43" ht="24" customHeight="1">
      <c r="A161" s="239"/>
      <c r="B161" s="240"/>
      <c r="C161" s="220"/>
      <c r="D161" s="221"/>
      <c r="E161" s="222"/>
      <c r="F161" s="220"/>
      <c r="G161" s="220"/>
      <c r="H161" s="223"/>
      <c r="I161" s="220"/>
      <c r="J161" s="224"/>
      <c r="K161" s="220"/>
      <c r="L161" s="221"/>
      <c r="M161" s="225"/>
      <c r="N161" s="224"/>
      <c r="O161" s="224"/>
      <c r="P161" s="222"/>
      <c r="Q161" s="226"/>
      <c r="R161" s="227"/>
      <c r="S161" s="241"/>
      <c r="T161" s="242"/>
      <c r="U161" s="243"/>
      <c r="V161" s="97"/>
      <c r="W161" s="175" t="str">
        <f t="shared" si="35"/>
        <v/>
      </c>
      <c r="X161" s="93" t="str">
        <f t="shared" si="37"/>
        <v/>
      </c>
      <c r="Y161" s="174" t="str">
        <f>IF(A161="","",IF(A161&lt;&gt;150,"エラー",150&amp;"人目"))</f>
        <v/>
      </c>
      <c r="Z161" s="95" t="str">
        <f>IFERROR(IF(OR(C161="",D161="",E161=""),"",VLOOKUP(C161&amp;D161&amp;E161,コード!$K$3:$L$210,2,FALSE)),"エラー")</f>
        <v/>
      </c>
      <c r="AA161" s="92" t="str">
        <f>IFERROR(IF(F161="","",VLOOKUP(F161,コード!$N$3:$O$4,2,FALSE)),"エラー")</f>
        <v/>
      </c>
      <c r="AB161" s="91" t="str">
        <f>IFERROR(IF(OR(G161="",H161=""),"",VLOOKUP(G161&amp;H161,コード!$T$3:$U$13,2,FALSE)),"エラー")</f>
        <v/>
      </c>
      <c r="AC161" s="91" t="str">
        <f>IFERROR(IF(I161="","",VLOOKUP(I161,コード!$W$3:$X$10,2,FALSE)),"エラー")</f>
        <v/>
      </c>
      <c r="AD161" s="91" t="str">
        <f>IFERROR(IF(J161="","",VLOOKUP(J161,コード!$Z$3:$AA$4,2,FALSE)),"エラー")</f>
        <v/>
      </c>
      <c r="AE161" s="176" t="str">
        <f t="shared" si="36"/>
        <v/>
      </c>
      <c r="AF161" s="177" t="str">
        <f>IFERROR(IF(N161="","",VLOOKUP(N161,コード!$AG$3:$AH$5,2,FALSE)),"エラー")</f>
        <v/>
      </c>
      <c r="AG161" s="94" t="str">
        <f>IFERROR(IF(O161="","",VLOOKUP(O161,コード!$AM$3:$AN$5,2,FALSE)),"エラー")</f>
        <v/>
      </c>
      <c r="AH161" s="94" t="str">
        <f>IFERROR(IF(P161="","",VLOOKUP(P161,コード!$AM$3:$AN$5,2,FALSE)),"エラー")</f>
        <v/>
      </c>
      <c r="AI161" s="96" t="str">
        <f>IFERROR(IF(OR(Q161="",R161=""),"",VLOOKUP(Q161&amp;R161,コード!$AS$3:$AT$12,2,FALSE)),"エラー")</f>
        <v/>
      </c>
      <c r="AJ161" s="90"/>
      <c r="AK161" s="166" t="str">
        <f t="shared" si="28"/>
        <v/>
      </c>
      <c r="AL161" s="139" t="str">
        <f t="shared" si="29"/>
        <v/>
      </c>
      <c r="AM161" s="139" t="str">
        <f t="shared" si="30"/>
        <v/>
      </c>
      <c r="AN161" s="139" t="str">
        <f t="shared" si="31"/>
        <v/>
      </c>
      <c r="AO161" s="139" t="str">
        <f t="shared" si="32"/>
        <v/>
      </c>
      <c r="AP161" s="139" t="str">
        <f t="shared" si="33"/>
        <v/>
      </c>
      <c r="AQ161" s="141" t="str">
        <f t="shared" si="34"/>
        <v/>
      </c>
    </row>
    <row r="162" spans="1:43" ht="24" customHeight="1">
      <c r="A162" s="239"/>
      <c r="B162" s="240"/>
      <c r="C162" s="220"/>
      <c r="D162" s="221"/>
      <c r="E162" s="222"/>
      <c r="F162" s="220"/>
      <c r="G162" s="220"/>
      <c r="H162" s="223"/>
      <c r="I162" s="220"/>
      <c r="J162" s="224"/>
      <c r="K162" s="220"/>
      <c r="L162" s="221"/>
      <c r="M162" s="225"/>
      <c r="N162" s="224"/>
      <c r="O162" s="224"/>
      <c r="P162" s="222"/>
      <c r="Q162" s="226"/>
      <c r="R162" s="227"/>
      <c r="S162" s="241"/>
      <c r="T162" s="242"/>
      <c r="U162" s="243"/>
      <c r="V162" s="97"/>
      <c r="W162" s="175" t="str">
        <f t="shared" si="35"/>
        <v/>
      </c>
      <c r="X162" s="93" t="str">
        <f t="shared" si="37"/>
        <v/>
      </c>
      <c r="Y162" s="174" t="str">
        <f>IF(A162="","",IF(A162&lt;&gt;151,"エラー",151&amp;"人目"))</f>
        <v/>
      </c>
      <c r="Z162" s="95" t="str">
        <f>IFERROR(IF(OR(C162="",D162="",E162=""),"",VLOOKUP(C162&amp;D162&amp;E162,コード!$K$3:$L$210,2,FALSE)),"エラー")</f>
        <v/>
      </c>
      <c r="AA162" s="92" t="str">
        <f>IFERROR(IF(F162="","",VLOOKUP(F162,コード!$N$3:$O$4,2,FALSE)),"エラー")</f>
        <v/>
      </c>
      <c r="AB162" s="91" t="str">
        <f>IFERROR(IF(OR(G162="",H162=""),"",VLOOKUP(G162&amp;H162,コード!$T$3:$U$13,2,FALSE)),"エラー")</f>
        <v/>
      </c>
      <c r="AC162" s="91" t="str">
        <f>IFERROR(IF(I162="","",VLOOKUP(I162,コード!$W$3:$X$10,2,FALSE)),"エラー")</f>
        <v/>
      </c>
      <c r="AD162" s="91" t="str">
        <f>IFERROR(IF(J162="","",VLOOKUP(J162,コード!$Z$3:$AA$4,2,FALSE)),"エラー")</f>
        <v/>
      </c>
      <c r="AE162" s="176" t="str">
        <f t="shared" si="36"/>
        <v/>
      </c>
      <c r="AF162" s="177" t="str">
        <f>IFERROR(IF(N162="","",VLOOKUP(N162,コード!$AG$3:$AH$5,2,FALSE)),"エラー")</f>
        <v/>
      </c>
      <c r="AG162" s="94" t="str">
        <f>IFERROR(IF(O162="","",VLOOKUP(O162,コード!$AM$3:$AN$5,2,FALSE)),"エラー")</f>
        <v/>
      </c>
      <c r="AH162" s="94" t="str">
        <f>IFERROR(IF(P162="","",VLOOKUP(P162,コード!$AM$3:$AN$5,2,FALSE)),"エラー")</f>
        <v/>
      </c>
      <c r="AI162" s="96" t="str">
        <f>IFERROR(IF(OR(Q162="",R162=""),"",VLOOKUP(Q162&amp;R162,コード!$AS$3:$AT$12,2,FALSE)),"エラー")</f>
        <v/>
      </c>
      <c r="AJ162" s="90"/>
      <c r="AK162" s="166" t="str">
        <f t="shared" si="28"/>
        <v/>
      </c>
      <c r="AL162" s="139" t="str">
        <f t="shared" si="29"/>
        <v/>
      </c>
      <c r="AM162" s="139" t="str">
        <f t="shared" si="30"/>
        <v/>
      </c>
      <c r="AN162" s="139" t="str">
        <f t="shared" si="31"/>
        <v/>
      </c>
      <c r="AO162" s="139" t="str">
        <f t="shared" si="32"/>
        <v/>
      </c>
      <c r="AP162" s="139" t="str">
        <f t="shared" si="33"/>
        <v/>
      </c>
      <c r="AQ162" s="141" t="str">
        <f t="shared" si="34"/>
        <v/>
      </c>
    </row>
    <row r="163" spans="1:43" ht="24" customHeight="1">
      <c r="A163" s="239"/>
      <c r="B163" s="240"/>
      <c r="C163" s="220"/>
      <c r="D163" s="221"/>
      <c r="E163" s="222"/>
      <c r="F163" s="220"/>
      <c r="G163" s="220"/>
      <c r="H163" s="223"/>
      <c r="I163" s="220"/>
      <c r="J163" s="224"/>
      <c r="K163" s="220"/>
      <c r="L163" s="221"/>
      <c r="M163" s="225"/>
      <c r="N163" s="224"/>
      <c r="O163" s="224"/>
      <c r="P163" s="222"/>
      <c r="Q163" s="226"/>
      <c r="R163" s="227"/>
      <c r="S163" s="241"/>
      <c r="T163" s="242"/>
      <c r="U163" s="243"/>
      <c r="V163" s="97"/>
      <c r="W163" s="175" t="str">
        <f t="shared" si="35"/>
        <v/>
      </c>
      <c r="X163" s="93" t="str">
        <f t="shared" si="37"/>
        <v/>
      </c>
      <c r="Y163" s="174" t="str">
        <f>IF(A163="","",IF(A163&lt;&gt;152,"エラー",152&amp;"人目"))</f>
        <v/>
      </c>
      <c r="Z163" s="95" t="str">
        <f>IFERROR(IF(OR(C163="",D163="",E163=""),"",VLOOKUP(C163&amp;D163&amp;E163,コード!$K$3:$L$210,2,FALSE)),"エラー")</f>
        <v/>
      </c>
      <c r="AA163" s="92" t="str">
        <f>IFERROR(IF(F163="","",VLOOKUP(F163,コード!$N$3:$O$4,2,FALSE)),"エラー")</f>
        <v/>
      </c>
      <c r="AB163" s="91" t="str">
        <f>IFERROR(IF(OR(G163="",H163=""),"",VLOOKUP(G163&amp;H163,コード!$T$3:$U$13,2,FALSE)),"エラー")</f>
        <v/>
      </c>
      <c r="AC163" s="91" t="str">
        <f>IFERROR(IF(I163="","",VLOOKUP(I163,コード!$W$3:$X$10,2,FALSE)),"エラー")</f>
        <v/>
      </c>
      <c r="AD163" s="91" t="str">
        <f>IFERROR(IF(J163="","",VLOOKUP(J163,コード!$Z$3:$AA$4,2,FALSE)),"エラー")</f>
        <v/>
      </c>
      <c r="AE163" s="176" t="str">
        <f t="shared" si="36"/>
        <v/>
      </c>
      <c r="AF163" s="177" t="str">
        <f>IFERROR(IF(N163="","",VLOOKUP(N163,コード!$AG$3:$AH$5,2,FALSE)),"エラー")</f>
        <v/>
      </c>
      <c r="AG163" s="94" t="str">
        <f>IFERROR(IF(O163="","",VLOOKUP(O163,コード!$AM$3:$AN$5,2,FALSE)),"エラー")</f>
        <v/>
      </c>
      <c r="AH163" s="94" t="str">
        <f>IFERROR(IF(P163="","",VLOOKUP(P163,コード!$AM$3:$AN$5,2,FALSE)),"エラー")</f>
        <v/>
      </c>
      <c r="AI163" s="96" t="str">
        <f>IFERROR(IF(OR(Q163="",R163=""),"",VLOOKUP(Q163&amp;R163,コード!$AS$3:$AT$12,2,FALSE)),"エラー")</f>
        <v/>
      </c>
      <c r="AJ163" s="90"/>
      <c r="AK163" s="166" t="str">
        <f t="shared" si="28"/>
        <v/>
      </c>
      <c r="AL163" s="139" t="str">
        <f t="shared" si="29"/>
        <v/>
      </c>
      <c r="AM163" s="139" t="str">
        <f t="shared" si="30"/>
        <v/>
      </c>
      <c r="AN163" s="139" t="str">
        <f t="shared" si="31"/>
        <v/>
      </c>
      <c r="AO163" s="139" t="str">
        <f t="shared" si="32"/>
        <v/>
      </c>
      <c r="AP163" s="139" t="str">
        <f t="shared" si="33"/>
        <v/>
      </c>
      <c r="AQ163" s="141" t="str">
        <f t="shared" si="34"/>
        <v/>
      </c>
    </row>
    <row r="164" spans="1:43" ht="24" customHeight="1">
      <c r="A164" s="239"/>
      <c r="B164" s="240"/>
      <c r="C164" s="220"/>
      <c r="D164" s="221"/>
      <c r="E164" s="222"/>
      <c r="F164" s="220"/>
      <c r="G164" s="220"/>
      <c r="H164" s="223"/>
      <c r="I164" s="220"/>
      <c r="J164" s="224"/>
      <c r="K164" s="220"/>
      <c r="L164" s="221"/>
      <c r="M164" s="225"/>
      <c r="N164" s="224"/>
      <c r="O164" s="224"/>
      <c r="P164" s="222"/>
      <c r="Q164" s="226"/>
      <c r="R164" s="227"/>
      <c r="S164" s="241"/>
      <c r="T164" s="242"/>
      <c r="U164" s="243"/>
      <c r="V164" s="97"/>
      <c r="W164" s="175" t="str">
        <f t="shared" si="35"/>
        <v/>
      </c>
      <c r="X164" s="93" t="str">
        <f t="shared" si="37"/>
        <v/>
      </c>
      <c r="Y164" s="174" t="str">
        <f>IF(A164="","",IF(A164&lt;&gt;153,"エラー",153&amp;"人目"))</f>
        <v/>
      </c>
      <c r="Z164" s="95" t="str">
        <f>IFERROR(IF(OR(C164="",D164="",E164=""),"",VLOOKUP(C164&amp;D164&amp;E164,コード!$K$3:$L$210,2,FALSE)),"エラー")</f>
        <v/>
      </c>
      <c r="AA164" s="92" t="str">
        <f>IFERROR(IF(F164="","",VLOOKUP(F164,コード!$N$3:$O$4,2,FALSE)),"エラー")</f>
        <v/>
      </c>
      <c r="AB164" s="91" t="str">
        <f>IFERROR(IF(OR(G164="",H164=""),"",VLOOKUP(G164&amp;H164,コード!$T$3:$U$13,2,FALSE)),"エラー")</f>
        <v/>
      </c>
      <c r="AC164" s="91" t="str">
        <f>IFERROR(IF(I164="","",VLOOKUP(I164,コード!$W$3:$X$10,2,FALSE)),"エラー")</f>
        <v/>
      </c>
      <c r="AD164" s="91" t="str">
        <f>IFERROR(IF(J164="","",VLOOKUP(J164,コード!$Z$3:$AA$4,2,FALSE)),"エラー")</f>
        <v/>
      </c>
      <c r="AE164" s="176" t="str">
        <f t="shared" si="36"/>
        <v/>
      </c>
      <c r="AF164" s="177" t="str">
        <f>IFERROR(IF(N164="","",VLOOKUP(N164,コード!$AG$3:$AH$5,2,FALSE)),"エラー")</f>
        <v/>
      </c>
      <c r="AG164" s="94" t="str">
        <f>IFERROR(IF(O164="","",VLOOKUP(O164,コード!$AM$3:$AN$5,2,FALSE)),"エラー")</f>
        <v/>
      </c>
      <c r="AH164" s="94" t="str">
        <f>IFERROR(IF(P164="","",VLOOKUP(P164,コード!$AM$3:$AN$5,2,FALSE)),"エラー")</f>
        <v/>
      </c>
      <c r="AI164" s="96" t="str">
        <f>IFERROR(IF(OR(Q164="",R164=""),"",VLOOKUP(Q164&amp;R164,コード!$AS$3:$AT$12,2,FALSE)),"エラー")</f>
        <v/>
      </c>
      <c r="AJ164" s="90"/>
      <c r="AK164" s="166" t="str">
        <f t="shared" si="28"/>
        <v/>
      </c>
      <c r="AL164" s="139" t="str">
        <f t="shared" si="29"/>
        <v/>
      </c>
      <c r="AM164" s="139" t="str">
        <f t="shared" si="30"/>
        <v/>
      </c>
      <c r="AN164" s="139" t="str">
        <f t="shared" si="31"/>
        <v/>
      </c>
      <c r="AO164" s="139" t="str">
        <f t="shared" si="32"/>
        <v/>
      </c>
      <c r="AP164" s="139" t="str">
        <f t="shared" si="33"/>
        <v/>
      </c>
      <c r="AQ164" s="141" t="str">
        <f t="shared" si="34"/>
        <v/>
      </c>
    </row>
    <row r="165" spans="1:43" ht="24" customHeight="1">
      <c r="A165" s="239"/>
      <c r="B165" s="240"/>
      <c r="C165" s="220"/>
      <c r="D165" s="221"/>
      <c r="E165" s="222"/>
      <c r="F165" s="220"/>
      <c r="G165" s="220"/>
      <c r="H165" s="223"/>
      <c r="I165" s="220"/>
      <c r="J165" s="224"/>
      <c r="K165" s="220"/>
      <c r="L165" s="221"/>
      <c r="M165" s="225"/>
      <c r="N165" s="224"/>
      <c r="O165" s="224"/>
      <c r="P165" s="222"/>
      <c r="Q165" s="226"/>
      <c r="R165" s="227"/>
      <c r="S165" s="241"/>
      <c r="T165" s="242"/>
      <c r="U165" s="243"/>
      <c r="V165" s="97"/>
      <c r="W165" s="175" t="str">
        <f t="shared" si="35"/>
        <v/>
      </c>
      <c r="X165" s="93" t="str">
        <f t="shared" si="37"/>
        <v/>
      </c>
      <c r="Y165" s="174" t="str">
        <f>IF(A165="","",IF(A165&lt;&gt;154,"エラー",154&amp;"人目"))</f>
        <v/>
      </c>
      <c r="Z165" s="95" t="str">
        <f>IFERROR(IF(OR(C165="",D165="",E165=""),"",VLOOKUP(C165&amp;D165&amp;E165,コード!$K$3:$L$210,2,FALSE)),"エラー")</f>
        <v/>
      </c>
      <c r="AA165" s="92" t="str">
        <f>IFERROR(IF(F165="","",VLOOKUP(F165,コード!$N$3:$O$4,2,FALSE)),"エラー")</f>
        <v/>
      </c>
      <c r="AB165" s="91" t="str">
        <f>IFERROR(IF(OR(G165="",H165=""),"",VLOOKUP(G165&amp;H165,コード!$T$3:$U$13,2,FALSE)),"エラー")</f>
        <v/>
      </c>
      <c r="AC165" s="91" t="str">
        <f>IFERROR(IF(I165="","",VLOOKUP(I165,コード!$W$3:$X$10,2,FALSE)),"エラー")</f>
        <v/>
      </c>
      <c r="AD165" s="91" t="str">
        <f>IFERROR(IF(J165="","",VLOOKUP(J165,コード!$Z$3:$AA$4,2,FALSE)),"エラー")</f>
        <v/>
      </c>
      <c r="AE165" s="176" t="str">
        <f t="shared" si="36"/>
        <v/>
      </c>
      <c r="AF165" s="177" t="str">
        <f>IFERROR(IF(N165="","",VLOOKUP(N165,コード!$AG$3:$AH$5,2,FALSE)),"エラー")</f>
        <v/>
      </c>
      <c r="AG165" s="94" t="str">
        <f>IFERROR(IF(O165="","",VLOOKUP(O165,コード!$AM$3:$AN$5,2,FALSE)),"エラー")</f>
        <v/>
      </c>
      <c r="AH165" s="94" t="str">
        <f>IFERROR(IF(P165="","",VLOOKUP(P165,コード!$AM$3:$AN$5,2,FALSE)),"エラー")</f>
        <v/>
      </c>
      <c r="AI165" s="96" t="str">
        <f>IFERROR(IF(OR(Q165="",R165=""),"",VLOOKUP(Q165&amp;R165,コード!$AS$3:$AT$12,2,FALSE)),"エラー")</f>
        <v/>
      </c>
      <c r="AJ165" s="90"/>
      <c r="AK165" s="166" t="str">
        <f t="shared" si="28"/>
        <v/>
      </c>
      <c r="AL165" s="139" t="str">
        <f t="shared" si="29"/>
        <v/>
      </c>
      <c r="AM165" s="139" t="str">
        <f t="shared" si="30"/>
        <v/>
      </c>
      <c r="AN165" s="139" t="str">
        <f t="shared" si="31"/>
        <v/>
      </c>
      <c r="AO165" s="139" t="str">
        <f t="shared" si="32"/>
        <v/>
      </c>
      <c r="AP165" s="139" t="str">
        <f t="shared" si="33"/>
        <v/>
      </c>
      <c r="AQ165" s="141" t="str">
        <f t="shared" si="34"/>
        <v/>
      </c>
    </row>
    <row r="166" spans="1:43" ht="24" customHeight="1">
      <c r="A166" s="239"/>
      <c r="B166" s="240"/>
      <c r="C166" s="220"/>
      <c r="D166" s="221"/>
      <c r="E166" s="222"/>
      <c r="F166" s="220"/>
      <c r="G166" s="220"/>
      <c r="H166" s="223"/>
      <c r="I166" s="220"/>
      <c r="J166" s="224"/>
      <c r="K166" s="220"/>
      <c r="L166" s="221"/>
      <c r="M166" s="225"/>
      <c r="N166" s="224"/>
      <c r="O166" s="224"/>
      <c r="P166" s="222"/>
      <c r="Q166" s="226"/>
      <c r="R166" s="227"/>
      <c r="S166" s="241"/>
      <c r="T166" s="242"/>
      <c r="U166" s="243"/>
      <c r="V166" s="97"/>
      <c r="W166" s="175" t="str">
        <f t="shared" si="35"/>
        <v/>
      </c>
      <c r="X166" s="93" t="str">
        <f t="shared" si="37"/>
        <v/>
      </c>
      <c r="Y166" s="174" t="str">
        <f>IF(A166="","",IF(A166&lt;&gt;155,"エラー",155&amp;"人目"))</f>
        <v/>
      </c>
      <c r="Z166" s="95" t="str">
        <f>IFERROR(IF(OR(C166="",D166="",E166=""),"",VLOOKUP(C166&amp;D166&amp;E166,コード!$K$3:$L$210,2,FALSE)),"エラー")</f>
        <v/>
      </c>
      <c r="AA166" s="92" t="str">
        <f>IFERROR(IF(F166="","",VLOOKUP(F166,コード!$N$3:$O$4,2,FALSE)),"エラー")</f>
        <v/>
      </c>
      <c r="AB166" s="91" t="str">
        <f>IFERROR(IF(OR(G166="",H166=""),"",VLOOKUP(G166&amp;H166,コード!$T$3:$U$13,2,FALSE)),"エラー")</f>
        <v/>
      </c>
      <c r="AC166" s="91" t="str">
        <f>IFERROR(IF(I166="","",VLOOKUP(I166,コード!$W$3:$X$10,2,FALSE)),"エラー")</f>
        <v/>
      </c>
      <c r="AD166" s="91" t="str">
        <f>IFERROR(IF(J166="","",VLOOKUP(J166,コード!$Z$3:$AA$4,2,FALSE)),"エラー")</f>
        <v/>
      </c>
      <c r="AE166" s="176" t="str">
        <f t="shared" si="36"/>
        <v/>
      </c>
      <c r="AF166" s="177" t="str">
        <f>IFERROR(IF(N166="","",VLOOKUP(N166,コード!$AG$3:$AH$5,2,FALSE)),"エラー")</f>
        <v/>
      </c>
      <c r="AG166" s="94" t="str">
        <f>IFERROR(IF(O166="","",VLOOKUP(O166,コード!$AM$3:$AN$5,2,FALSE)),"エラー")</f>
        <v/>
      </c>
      <c r="AH166" s="94" t="str">
        <f>IFERROR(IF(P166="","",VLOOKUP(P166,コード!$AM$3:$AN$5,2,FALSE)),"エラー")</f>
        <v/>
      </c>
      <c r="AI166" s="96" t="str">
        <f>IFERROR(IF(OR(Q166="",R166=""),"",VLOOKUP(Q166&amp;R166,コード!$AS$3:$AT$12,2,FALSE)),"エラー")</f>
        <v/>
      </c>
      <c r="AJ166" s="90"/>
      <c r="AK166" s="166" t="str">
        <f t="shared" si="28"/>
        <v/>
      </c>
      <c r="AL166" s="139" t="str">
        <f t="shared" si="29"/>
        <v/>
      </c>
      <c r="AM166" s="139" t="str">
        <f t="shared" si="30"/>
        <v/>
      </c>
      <c r="AN166" s="139" t="str">
        <f t="shared" si="31"/>
        <v/>
      </c>
      <c r="AO166" s="139" t="str">
        <f t="shared" si="32"/>
        <v/>
      </c>
      <c r="AP166" s="139" t="str">
        <f t="shared" si="33"/>
        <v/>
      </c>
      <c r="AQ166" s="141" t="str">
        <f t="shared" si="34"/>
        <v/>
      </c>
    </row>
    <row r="167" spans="1:43" ht="24" customHeight="1">
      <c r="A167" s="239"/>
      <c r="B167" s="240"/>
      <c r="C167" s="220"/>
      <c r="D167" s="221"/>
      <c r="E167" s="222"/>
      <c r="F167" s="220"/>
      <c r="G167" s="220"/>
      <c r="H167" s="223"/>
      <c r="I167" s="220"/>
      <c r="J167" s="224"/>
      <c r="K167" s="220"/>
      <c r="L167" s="221"/>
      <c r="M167" s="225"/>
      <c r="N167" s="224"/>
      <c r="O167" s="224"/>
      <c r="P167" s="222"/>
      <c r="Q167" s="226"/>
      <c r="R167" s="227"/>
      <c r="S167" s="241"/>
      <c r="T167" s="242"/>
      <c r="U167" s="243"/>
      <c r="V167" s="97"/>
      <c r="W167" s="175" t="str">
        <f t="shared" si="35"/>
        <v/>
      </c>
      <c r="X167" s="93" t="str">
        <f t="shared" si="37"/>
        <v/>
      </c>
      <c r="Y167" s="174" t="str">
        <f>IF(A167="","",IF(A167&lt;&gt;156,"エラー",156&amp;"人目"))</f>
        <v/>
      </c>
      <c r="Z167" s="95" t="str">
        <f>IFERROR(IF(OR(C167="",D167="",E167=""),"",VLOOKUP(C167&amp;D167&amp;E167,コード!$K$3:$L$210,2,FALSE)),"エラー")</f>
        <v/>
      </c>
      <c r="AA167" s="92" t="str">
        <f>IFERROR(IF(F167="","",VLOOKUP(F167,コード!$N$3:$O$4,2,FALSE)),"エラー")</f>
        <v/>
      </c>
      <c r="AB167" s="91" t="str">
        <f>IFERROR(IF(OR(G167="",H167=""),"",VLOOKUP(G167&amp;H167,コード!$T$3:$U$13,2,FALSE)),"エラー")</f>
        <v/>
      </c>
      <c r="AC167" s="91" t="str">
        <f>IFERROR(IF(I167="","",VLOOKUP(I167,コード!$W$3:$X$10,2,FALSE)),"エラー")</f>
        <v/>
      </c>
      <c r="AD167" s="91" t="str">
        <f>IFERROR(IF(J167="","",VLOOKUP(J167,コード!$Z$3:$AA$4,2,FALSE)),"エラー")</f>
        <v/>
      </c>
      <c r="AE167" s="176" t="str">
        <f t="shared" si="36"/>
        <v/>
      </c>
      <c r="AF167" s="177" t="str">
        <f>IFERROR(IF(N167="","",VLOOKUP(N167,コード!$AG$3:$AH$5,2,FALSE)),"エラー")</f>
        <v/>
      </c>
      <c r="AG167" s="94" t="str">
        <f>IFERROR(IF(O167="","",VLOOKUP(O167,コード!$AM$3:$AN$5,2,FALSE)),"エラー")</f>
        <v/>
      </c>
      <c r="AH167" s="94" t="str">
        <f>IFERROR(IF(P167="","",VLOOKUP(P167,コード!$AM$3:$AN$5,2,FALSE)),"エラー")</f>
        <v/>
      </c>
      <c r="AI167" s="96" t="str">
        <f>IFERROR(IF(OR(Q167="",R167=""),"",VLOOKUP(Q167&amp;R167,コード!$AS$3:$AT$12,2,FALSE)),"エラー")</f>
        <v/>
      </c>
      <c r="AJ167" s="90"/>
      <c r="AK167" s="166" t="str">
        <f t="shared" si="28"/>
        <v/>
      </c>
      <c r="AL167" s="139" t="str">
        <f t="shared" si="29"/>
        <v/>
      </c>
      <c r="AM167" s="139" t="str">
        <f t="shared" si="30"/>
        <v/>
      </c>
      <c r="AN167" s="139" t="str">
        <f t="shared" si="31"/>
        <v/>
      </c>
      <c r="AO167" s="139" t="str">
        <f t="shared" si="32"/>
        <v/>
      </c>
      <c r="AP167" s="139" t="str">
        <f t="shared" si="33"/>
        <v/>
      </c>
      <c r="AQ167" s="141" t="str">
        <f t="shared" si="34"/>
        <v/>
      </c>
    </row>
    <row r="168" spans="1:43" ht="24" customHeight="1">
      <c r="A168" s="239"/>
      <c r="B168" s="240"/>
      <c r="C168" s="220"/>
      <c r="D168" s="221"/>
      <c r="E168" s="222"/>
      <c r="F168" s="220"/>
      <c r="G168" s="220"/>
      <c r="H168" s="223"/>
      <c r="I168" s="220"/>
      <c r="J168" s="224"/>
      <c r="K168" s="220"/>
      <c r="L168" s="221"/>
      <c r="M168" s="225"/>
      <c r="N168" s="224"/>
      <c r="O168" s="224"/>
      <c r="P168" s="222"/>
      <c r="Q168" s="226"/>
      <c r="R168" s="227"/>
      <c r="S168" s="241"/>
      <c r="T168" s="242"/>
      <c r="U168" s="243"/>
      <c r="V168" s="97"/>
      <c r="W168" s="175" t="str">
        <f t="shared" si="35"/>
        <v/>
      </c>
      <c r="X168" s="93" t="str">
        <f t="shared" si="37"/>
        <v/>
      </c>
      <c r="Y168" s="174" t="str">
        <f>IF(A168="","",IF(A168&lt;&gt;157,"エラー",157&amp;"人目"))</f>
        <v/>
      </c>
      <c r="Z168" s="95" t="str">
        <f>IFERROR(IF(OR(C168="",D168="",E168=""),"",VLOOKUP(C168&amp;D168&amp;E168,コード!$K$3:$L$210,2,FALSE)),"エラー")</f>
        <v/>
      </c>
      <c r="AA168" s="92" t="str">
        <f>IFERROR(IF(F168="","",VLOOKUP(F168,コード!$N$3:$O$4,2,FALSE)),"エラー")</f>
        <v/>
      </c>
      <c r="AB168" s="91" t="str">
        <f>IFERROR(IF(OR(G168="",H168=""),"",VLOOKUP(G168&amp;H168,コード!$T$3:$U$13,2,FALSE)),"エラー")</f>
        <v/>
      </c>
      <c r="AC168" s="91" t="str">
        <f>IFERROR(IF(I168="","",VLOOKUP(I168,コード!$W$3:$X$10,2,FALSE)),"エラー")</f>
        <v/>
      </c>
      <c r="AD168" s="91" t="str">
        <f>IFERROR(IF(J168="","",VLOOKUP(J168,コード!$Z$3:$AA$4,2,FALSE)),"エラー")</f>
        <v/>
      </c>
      <c r="AE168" s="176" t="str">
        <f t="shared" si="36"/>
        <v/>
      </c>
      <c r="AF168" s="177" t="str">
        <f>IFERROR(IF(N168="","",VLOOKUP(N168,コード!$AG$3:$AH$5,2,FALSE)),"エラー")</f>
        <v/>
      </c>
      <c r="AG168" s="94" t="str">
        <f>IFERROR(IF(O168="","",VLOOKUP(O168,コード!$AM$3:$AN$5,2,FALSE)),"エラー")</f>
        <v/>
      </c>
      <c r="AH168" s="94" t="str">
        <f>IFERROR(IF(P168="","",VLOOKUP(P168,コード!$AM$3:$AN$5,2,FALSE)),"エラー")</f>
        <v/>
      </c>
      <c r="AI168" s="96" t="str">
        <f>IFERROR(IF(OR(Q168="",R168=""),"",VLOOKUP(Q168&amp;R168,コード!$AS$3:$AT$12,2,FALSE)),"エラー")</f>
        <v/>
      </c>
      <c r="AJ168" s="90"/>
      <c r="AK168" s="166" t="str">
        <f t="shared" si="28"/>
        <v/>
      </c>
      <c r="AL168" s="139" t="str">
        <f t="shared" si="29"/>
        <v/>
      </c>
      <c r="AM168" s="139" t="str">
        <f t="shared" si="30"/>
        <v/>
      </c>
      <c r="AN168" s="139" t="str">
        <f t="shared" si="31"/>
        <v/>
      </c>
      <c r="AO168" s="139" t="str">
        <f t="shared" si="32"/>
        <v/>
      </c>
      <c r="AP168" s="139" t="str">
        <f t="shared" si="33"/>
        <v/>
      </c>
      <c r="AQ168" s="141" t="str">
        <f t="shared" si="34"/>
        <v/>
      </c>
    </row>
    <row r="169" spans="1:43" ht="24" customHeight="1">
      <c r="A169" s="239"/>
      <c r="B169" s="240"/>
      <c r="C169" s="220"/>
      <c r="D169" s="221"/>
      <c r="E169" s="222"/>
      <c r="F169" s="220"/>
      <c r="G169" s="220"/>
      <c r="H169" s="223"/>
      <c r="I169" s="220"/>
      <c r="J169" s="224"/>
      <c r="K169" s="220"/>
      <c r="L169" s="221"/>
      <c r="M169" s="225"/>
      <c r="N169" s="224"/>
      <c r="O169" s="224"/>
      <c r="P169" s="222"/>
      <c r="Q169" s="226"/>
      <c r="R169" s="227"/>
      <c r="S169" s="241"/>
      <c r="T169" s="242"/>
      <c r="U169" s="243"/>
      <c r="V169" s="97"/>
      <c r="W169" s="175" t="str">
        <f t="shared" si="35"/>
        <v/>
      </c>
      <c r="X169" s="93" t="str">
        <f t="shared" si="37"/>
        <v/>
      </c>
      <c r="Y169" s="174" t="str">
        <f>IF(A169="","",IF(A169&lt;&gt;158,"エラー",158&amp;"人目"))</f>
        <v/>
      </c>
      <c r="Z169" s="95" t="str">
        <f>IFERROR(IF(OR(C169="",D169="",E169=""),"",VLOOKUP(C169&amp;D169&amp;E169,コード!$K$3:$L$210,2,FALSE)),"エラー")</f>
        <v/>
      </c>
      <c r="AA169" s="92" t="str">
        <f>IFERROR(IF(F169="","",VLOOKUP(F169,コード!$N$3:$O$4,2,FALSE)),"エラー")</f>
        <v/>
      </c>
      <c r="AB169" s="91" t="str">
        <f>IFERROR(IF(OR(G169="",H169=""),"",VLOOKUP(G169&amp;H169,コード!$T$3:$U$13,2,FALSE)),"エラー")</f>
        <v/>
      </c>
      <c r="AC169" s="91" t="str">
        <f>IFERROR(IF(I169="","",VLOOKUP(I169,コード!$W$3:$X$10,2,FALSE)),"エラー")</f>
        <v/>
      </c>
      <c r="AD169" s="91" t="str">
        <f>IFERROR(IF(J169="","",VLOOKUP(J169,コード!$Z$3:$AA$4,2,FALSE)),"エラー")</f>
        <v/>
      </c>
      <c r="AE169" s="176" t="str">
        <f t="shared" si="36"/>
        <v/>
      </c>
      <c r="AF169" s="177" t="str">
        <f>IFERROR(IF(N169="","",VLOOKUP(N169,コード!$AG$3:$AH$5,2,FALSE)),"エラー")</f>
        <v/>
      </c>
      <c r="AG169" s="94" t="str">
        <f>IFERROR(IF(O169="","",VLOOKUP(O169,コード!$AM$3:$AN$5,2,FALSE)),"エラー")</f>
        <v/>
      </c>
      <c r="AH169" s="94" t="str">
        <f>IFERROR(IF(P169="","",VLOOKUP(P169,コード!$AM$3:$AN$5,2,FALSE)),"エラー")</f>
        <v/>
      </c>
      <c r="AI169" s="96" t="str">
        <f>IFERROR(IF(OR(Q169="",R169=""),"",VLOOKUP(Q169&amp;R169,コード!$AS$3:$AT$12,2,FALSE)),"エラー")</f>
        <v/>
      </c>
      <c r="AJ169" s="90"/>
      <c r="AK169" s="166" t="str">
        <f t="shared" ref="AK169:AK232" si="38">IFERROR(IF(OR(C169="",D169="",E169="",J169=""),"",IF(AND(J169="1",OR(C169&amp;D169&amp;E169="190",C169&amp;D169&amp;E169="290",C169&amp;D169&amp;E169="390",C169&amp;D169&amp;E169="490",C169&amp;D169&amp;E169="590",C169&amp;D169&amp;E169="690",C169&amp;D169&amp;E169="790",C169&amp;D169&amp;E169="801")),"エラー？",IF(Z169="エラー","エラー","○"))),"エラー")</f>
        <v/>
      </c>
      <c r="AL169" s="139" t="str">
        <f t="shared" ref="AL169:AL232" si="39">IFERROR(IF(OR(G169="",H169="",,J169=""),"",IF(AND(J169="1",G169&amp;H169="15"),"エラー？","○")),"エラー")</f>
        <v/>
      </c>
      <c r="AM169" s="139" t="str">
        <f t="shared" ref="AM169:AM232" si="40">IFERROR(IF(OR(J169="",O169=""),"",IF(AND(J169="1",O169="3"),"エラー？","○")),"エラー")</f>
        <v/>
      </c>
      <c r="AN169" s="139" t="str">
        <f t="shared" ref="AN169:AN232" si="41">IFERROR(IF(OR(J169="",P169=""),"",IF(AND(J169="1",P169="3"),"エラー？","○")),"エラー")</f>
        <v/>
      </c>
      <c r="AO169" s="139" t="str">
        <f t="shared" ref="AO169:AO232" si="42">IFERROR(IF(I169="","",IF(OR(I169="1",I169="2"),"エラー？","○")),"エラー")</f>
        <v/>
      </c>
      <c r="AP169" s="139" t="str">
        <f t="shared" ref="AP169:AP232" si="43">IFERROR(IF(OR(J169="",K169="",L169="",M169=""),"",IF(AND(J169="1",K169&amp;L169&amp;M169="999"),"エラー","○")),"エラー")</f>
        <v/>
      </c>
      <c r="AQ169" s="141" t="str">
        <f t="shared" ref="AQ169:AQ232" si="44">IF(OR(J169="",K169="",L169="",M169=""),"",IF(AND(J169="2",K169&amp;L169&amp;M169&lt;&gt;"999"),"エラー","○"))</f>
        <v/>
      </c>
    </row>
    <row r="170" spans="1:43" ht="24" customHeight="1">
      <c r="A170" s="239"/>
      <c r="B170" s="240"/>
      <c r="C170" s="220"/>
      <c r="D170" s="221"/>
      <c r="E170" s="222"/>
      <c r="F170" s="220"/>
      <c r="G170" s="220"/>
      <c r="H170" s="223"/>
      <c r="I170" s="220"/>
      <c r="J170" s="224"/>
      <c r="K170" s="220"/>
      <c r="L170" s="221"/>
      <c r="M170" s="225"/>
      <c r="N170" s="224"/>
      <c r="O170" s="224"/>
      <c r="P170" s="222"/>
      <c r="Q170" s="226"/>
      <c r="R170" s="227"/>
      <c r="S170" s="241"/>
      <c r="T170" s="242"/>
      <c r="U170" s="243"/>
      <c r="V170" s="97"/>
      <c r="W170" s="175" t="str">
        <f t="shared" si="35"/>
        <v/>
      </c>
      <c r="X170" s="93" t="str">
        <f t="shared" si="37"/>
        <v/>
      </c>
      <c r="Y170" s="174" t="str">
        <f>IF(A170="","",IF(A170&lt;&gt;159,"エラー",159&amp;"人目"))</f>
        <v/>
      </c>
      <c r="Z170" s="95" t="str">
        <f>IFERROR(IF(OR(C170="",D170="",E170=""),"",VLOOKUP(C170&amp;D170&amp;E170,コード!$K$3:$L$210,2,FALSE)),"エラー")</f>
        <v/>
      </c>
      <c r="AA170" s="92" t="str">
        <f>IFERROR(IF(F170="","",VLOOKUP(F170,コード!$N$3:$O$4,2,FALSE)),"エラー")</f>
        <v/>
      </c>
      <c r="AB170" s="91" t="str">
        <f>IFERROR(IF(OR(G170="",H170=""),"",VLOOKUP(G170&amp;H170,コード!$T$3:$U$13,2,FALSE)),"エラー")</f>
        <v/>
      </c>
      <c r="AC170" s="91" t="str">
        <f>IFERROR(IF(I170="","",VLOOKUP(I170,コード!$W$3:$X$10,2,FALSE)),"エラー")</f>
        <v/>
      </c>
      <c r="AD170" s="91" t="str">
        <f>IFERROR(IF(J170="","",VLOOKUP(J170,コード!$Z$3:$AA$4,2,FALSE)),"エラー")</f>
        <v/>
      </c>
      <c r="AE170" s="176" t="str">
        <f t="shared" si="36"/>
        <v/>
      </c>
      <c r="AF170" s="177" t="str">
        <f>IFERROR(IF(N170="","",VLOOKUP(N170,コード!$AG$3:$AH$5,2,FALSE)),"エラー")</f>
        <v/>
      </c>
      <c r="AG170" s="94" t="str">
        <f>IFERROR(IF(O170="","",VLOOKUP(O170,コード!$AM$3:$AN$5,2,FALSE)),"エラー")</f>
        <v/>
      </c>
      <c r="AH170" s="94" t="str">
        <f>IFERROR(IF(P170="","",VLOOKUP(P170,コード!$AM$3:$AN$5,2,FALSE)),"エラー")</f>
        <v/>
      </c>
      <c r="AI170" s="96" t="str">
        <f>IFERROR(IF(OR(Q170="",R170=""),"",VLOOKUP(Q170&amp;R170,コード!$AS$3:$AT$12,2,FALSE)),"エラー")</f>
        <v/>
      </c>
      <c r="AJ170" s="90"/>
      <c r="AK170" s="166" t="str">
        <f t="shared" si="38"/>
        <v/>
      </c>
      <c r="AL170" s="139" t="str">
        <f t="shared" si="39"/>
        <v/>
      </c>
      <c r="AM170" s="139" t="str">
        <f t="shared" si="40"/>
        <v/>
      </c>
      <c r="AN170" s="139" t="str">
        <f t="shared" si="41"/>
        <v/>
      </c>
      <c r="AO170" s="139" t="str">
        <f t="shared" si="42"/>
        <v/>
      </c>
      <c r="AP170" s="139" t="str">
        <f t="shared" si="43"/>
        <v/>
      </c>
      <c r="AQ170" s="141" t="str">
        <f t="shared" si="44"/>
        <v/>
      </c>
    </row>
    <row r="171" spans="1:43" ht="24" customHeight="1">
      <c r="A171" s="239"/>
      <c r="B171" s="240"/>
      <c r="C171" s="220"/>
      <c r="D171" s="221"/>
      <c r="E171" s="222"/>
      <c r="F171" s="220"/>
      <c r="G171" s="220"/>
      <c r="H171" s="223"/>
      <c r="I171" s="220"/>
      <c r="J171" s="224"/>
      <c r="K171" s="220"/>
      <c r="L171" s="221"/>
      <c r="M171" s="225"/>
      <c r="N171" s="224"/>
      <c r="O171" s="224"/>
      <c r="P171" s="222"/>
      <c r="Q171" s="226"/>
      <c r="R171" s="227"/>
      <c r="S171" s="241"/>
      <c r="T171" s="242"/>
      <c r="U171" s="243"/>
      <c r="V171" s="97"/>
      <c r="W171" s="175" t="str">
        <f t="shared" si="35"/>
        <v/>
      </c>
      <c r="X171" s="93" t="str">
        <f t="shared" si="37"/>
        <v/>
      </c>
      <c r="Y171" s="174" t="str">
        <f>IF(A171="","",IF(A171&lt;&gt;160,"エラー",160&amp;"人目"))</f>
        <v/>
      </c>
      <c r="Z171" s="95" t="str">
        <f>IFERROR(IF(OR(C171="",D171="",E171=""),"",VLOOKUP(C171&amp;D171&amp;E171,コード!$K$3:$L$210,2,FALSE)),"エラー")</f>
        <v/>
      </c>
      <c r="AA171" s="92" t="str">
        <f>IFERROR(IF(F171="","",VLOOKUP(F171,コード!$N$3:$O$4,2,FALSE)),"エラー")</f>
        <v/>
      </c>
      <c r="AB171" s="91" t="str">
        <f>IFERROR(IF(OR(G171="",H171=""),"",VLOOKUP(G171&amp;H171,コード!$T$3:$U$13,2,FALSE)),"エラー")</f>
        <v/>
      </c>
      <c r="AC171" s="91" t="str">
        <f>IFERROR(IF(I171="","",VLOOKUP(I171,コード!$W$3:$X$10,2,FALSE)),"エラー")</f>
        <v/>
      </c>
      <c r="AD171" s="91" t="str">
        <f>IFERROR(IF(J171="","",VLOOKUP(J171,コード!$Z$3:$AA$4,2,FALSE)),"エラー")</f>
        <v/>
      </c>
      <c r="AE171" s="176" t="str">
        <f t="shared" si="36"/>
        <v/>
      </c>
      <c r="AF171" s="177" t="str">
        <f>IFERROR(IF(N171="","",VLOOKUP(N171,コード!$AG$3:$AH$5,2,FALSE)),"エラー")</f>
        <v/>
      </c>
      <c r="AG171" s="94" t="str">
        <f>IFERROR(IF(O171="","",VLOOKUP(O171,コード!$AM$3:$AN$5,2,FALSE)),"エラー")</f>
        <v/>
      </c>
      <c r="AH171" s="94" t="str">
        <f>IFERROR(IF(P171="","",VLOOKUP(P171,コード!$AM$3:$AN$5,2,FALSE)),"エラー")</f>
        <v/>
      </c>
      <c r="AI171" s="96" t="str">
        <f>IFERROR(IF(OR(Q171="",R171=""),"",VLOOKUP(Q171&amp;R171,コード!$AS$3:$AT$12,2,FALSE)),"エラー")</f>
        <v/>
      </c>
      <c r="AJ171" s="90"/>
      <c r="AK171" s="166" t="str">
        <f t="shared" si="38"/>
        <v/>
      </c>
      <c r="AL171" s="139" t="str">
        <f t="shared" si="39"/>
        <v/>
      </c>
      <c r="AM171" s="139" t="str">
        <f t="shared" si="40"/>
        <v/>
      </c>
      <c r="AN171" s="139" t="str">
        <f t="shared" si="41"/>
        <v/>
      </c>
      <c r="AO171" s="139" t="str">
        <f t="shared" si="42"/>
        <v/>
      </c>
      <c r="AP171" s="139" t="str">
        <f t="shared" si="43"/>
        <v/>
      </c>
      <c r="AQ171" s="141" t="str">
        <f t="shared" si="44"/>
        <v/>
      </c>
    </row>
    <row r="172" spans="1:43" ht="24" customHeight="1">
      <c r="A172" s="239"/>
      <c r="B172" s="240"/>
      <c r="C172" s="220"/>
      <c r="D172" s="221"/>
      <c r="E172" s="222"/>
      <c r="F172" s="220"/>
      <c r="G172" s="220"/>
      <c r="H172" s="223"/>
      <c r="I172" s="220"/>
      <c r="J172" s="224"/>
      <c r="K172" s="220"/>
      <c r="L172" s="221"/>
      <c r="M172" s="225"/>
      <c r="N172" s="224"/>
      <c r="O172" s="224"/>
      <c r="P172" s="222"/>
      <c r="Q172" s="226"/>
      <c r="R172" s="227"/>
      <c r="S172" s="241"/>
      <c r="T172" s="242"/>
      <c r="U172" s="243"/>
      <c r="V172" s="97"/>
      <c r="W172" s="175" t="str">
        <f t="shared" si="35"/>
        <v/>
      </c>
      <c r="X172" s="93" t="str">
        <f t="shared" si="37"/>
        <v/>
      </c>
      <c r="Y172" s="174" t="str">
        <f>IF(A172="","",IF(A172&lt;&gt;161,"エラー",161&amp;"人目"))</f>
        <v/>
      </c>
      <c r="Z172" s="95" t="str">
        <f>IFERROR(IF(OR(C172="",D172="",E172=""),"",VLOOKUP(C172&amp;D172&amp;E172,コード!$K$3:$L$210,2,FALSE)),"エラー")</f>
        <v/>
      </c>
      <c r="AA172" s="92" t="str">
        <f>IFERROR(IF(F172="","",VLOOKUP(F172,コード!$N$3:$O$4,2,FALSE)),"エラー")</f>
        <v/>
      </c>
      <c r="AB172" s="91" t="str">
        <f>IFERROR(IF(OR(G172="",H172=""),"",VLOOKUP(G172&amp;H172,コード!$T$3:$U$13,2,FALSE)),"エラー")</f>
        <v/>
      </c>
      <c r="AC172" s="91" t="str">
        <f>IFERROR(IF(I172="","",VLOOKUP(I172,コード!$W$3:$X$10,2,FALSE)),"エラー")</f>
        <v/>
      </c>
      <c r="AD172" s="91" t="str">
        <f>IFERROR(IF(J172="","",VLOOKUP(J172,コード!$Z$3:$AA$4,2,FALSE)),"エラー")</f>
        <v/>
      </c>
      <c r="AE172" s="176" t="str">
        <f t="shared" si="36"/>
        <v/>
      </c>
      <c r="AF172" s="177" t="str">
        <f>IFERROR(IF(N172="","",VLOOKUP(N172,コード!$AG$3:$AH$5,2,FALSE)),"エラー")</f>
        <v/>
      </c>
      <c r="AG172" s="94" t="str">
        <f>IFERROR(IF(O172="","",VLOOKUP(O172,コード!$AM$3:$AN$5,2,FALSE)),"エラー")</f>
        <v/>
      </c>
      <c r="AH172" s="94" t="str">
        <f>IFERROR(IF(P172="","",VLOOKUP(P172,コード!$AM$3:$AN$5,2,FALSE)),"エラー")</f>
        <v/>
      </c>
      <c r="AI172" s="96" t="str">
        <f>IFERROR(IF(OR(Q172="",R172=""),"",VLOOKUP(Q172&amp;R172,コード!$AS$3:$AT$12,2,FALSE)),"エラー")</f>
        <v/>
      </c>
      <c r="AJ172" s="90"/>
      <c r="AK172" s="166" t="str">
        <f t="shared" si="38"/>
        <v/>
      </c>
      <c r="AL172" s="139" t="str">
        <f t="shared" si="39"/>
        <v/>
      </c>
      <c r="AM172" s="139" t="str">
        <f t="shared" si="40"/>
        <v/>
      </c>
      <c r="AN172" s="139" t="str">
        <f t="shared" si="41"/>
        <v/>
      </c>
      <c r="AO172" s="139" t="str">
        <f t="shared" si="42"/>
        <v/>
      </c>
      <c r="AP172" s="139" t="str">
        <f t="shared" si="43"/>
        <v/>
      </c>
      <c r="AQ172" s="141" t="str">
        <f t="shared" si="44"/>
        <v/>
      </c>
    </row>
    <row r="173" spans="1:43" ht="24" customHeight="1">
      <c r="A173" s="239"/>
      <c r="B173" s="240"/>
      <c r="C173" s="220"/>
      <c r="D173" s="221"/>
      <c r="E173" s="222"/>
      <c r="F173" s="220"/>
      <c r="G173" s="220"/>
      <c r="H173" s="223"/>
      <c r="I173" s="220"/>
      <c r="J173" s="224"/>
      <c r="K173" s="220"/>
      <c r="L173" s="221"/>
      <c r="M173" s="225"/>
      <c r="N173" s="224"/>
      <c r="O173" s="224"/>
      <c r="P173" s="222"/>
      <c r="Q173" s="226"/>
      <c r="R173" s="227"/>
      <c r="S173" s="241"/>
      <c r="T173" s="242"/>
      <c r="U173" s="243"/>
      <c r="V173" s="97"/>
      <c r="W173" s="175" t="str">
        <f t="shared" si="35"/>
        <v/>
      </c>
      <c r="X173" s="93" t="str">
        <f t="shared" si="37"/>
        <v/>
      </c>
      <c r="Y173" s="174" t="str">
        <f>IF(A173="","",IF(A173&lt;&gt;162,"エラー",162&amp;"人目"))</f>
        <v/>
      </c>
      <c r="Z173" s="95" t="str">
        <f>IFERROR(IF(OR(C173="",D173="",E173=""),"",VLOOKUP(C173&amp;D173&amp;E173,コード!$K$3:$L$210,2,FALSE)),"エラー")</f>
        <v/>
      </c>
      <c r="AA173" s="92" t="str">
        <f>IFERROR(IF(F173="","",VLOOKUP(F173,コード!$N$3:$O$4,2,FALSE)),"エラー")</f>
        <v/>
      </c>
      <c r="AB173" s="91" t="str">
        <f>IFERROR(IF(OR(G173="",H173=""),"",VLOOKUP(G173&amp;H173,コード!$T$3:$U$13,2,FALSE)),"エラー")</f>
        <v/>
      </c>
      <c r="AC173" s="91" t="str">
        <f>IFERROR(IF(I173="","",VLOOKUP(I173,コード!$W$3:$X$10,2,FALSE)),"エラー")</f>
        <v/>
      </c>
      <c r="AD173" s="91" t="str">
        <f>IFERROR(IF(J173="","",VLOOKUP(J173,コード!$Z$3:$AA$4,2,FALSE)),"エラー")</f>
        <v/>
      </c>
      <c r="AE173" s="176" t="str">
        <f t="shared" si="36"/>
        <v/>
      </c>
      <c r="AF173" s="177" t="str">
        <f>IFERROR(IF(N173="","",VLOOKUP(N173,コード!$AG$3:$AH$5,2,FALSE)),"エラー")</f>
        <v/>
      </c>
      <c r="AG173" s="94" t="str">
        <f>IFERROR(IF(O173="","",VLOOKUP(O173,コード!$AM$3:$AN$5,2,FALSE)),"エラー")</f>
        <v/>
      </c>
      <c r="AH173" s="94" t="str">
        <f>IFERROR(IF(P173="","",VLOOKUP(P173,コード!$AM$3:$AN$5,2,FALSE)),"エラー")</f>
        <v/>
      </c>
      <c r="AI173" s="96" t="str">
        <f>IFERROR(IF(OR(Q173="",R173=""),"",VLOOKUP(Q173&amp;R173,コード!$AS$3:$AT$12,2,FALSE)),"エラー")</f>
        <v/>
      </c>
      <c r="AJ173" s="90"/>
      <c r="AK173" s="166" t="str">
        <f t="shared" si="38"/>
        <v/>
      </c>
      <c r="AL173" s="139" t="str">
        <f t="shared" si="39"/>
        <v/>
      </c>
      <c r="AM173" s="139" t="str">
        <f t="shared" si="40"/>
        <v/>
      </c>
      <c r="AN173" s="139" t="str">
        <f t="shared" si="41"/>
        <v/>
      </c>
      <c r="AO173" s="139" t="str">
        <f t="shared" si="42"/>
        <v/>
      </c>
      <c r="AP173" s="139" t="str">
        <f t="shared" si="43"/>
        <v/>
      </c>
      <c r="AQ173" s="141" t="str">
        <f t="shared" si="44"/>
        <v/>
      </c>
    </row>
    <row r="174" spans="1:43" ht="24" customHeight="1">
      <c r="A174" s="239"/>
      <c r="B174" s="240"/>
      <c r="C174" s="220"/>
      <c r="D174" s="221"/>
      <c r="E174" s="222"/>
      <c r="F174" s="220"/>
      <c r="G174" s="220"/>
      <c r="H174" s="223"/>
      <c r="I174" s="220"/>
      <c r="J174" s="224"/>
      <c r="K174" s="220"/>
      <c r="L174" s="221"/>
      <c r="M174" s="225"/>
      <c r="N174" s="224"/>
      <c r="O174" s="224"/>
      <c r="P174" s="222"/>
      <c r="Q174" s="226"/>
      <c r="R174" s="227"/>
      <c r="S174" s="241"/>
      <c r="T174" s="242"/>
      <c r="U174" s="243"/>
      <c r="V174" s="97"/>
      <c r="W174" s="175" t="str">
        <f t="shared" si="35"/>
        <v/>
      </c>
      <c r="X174" s="93" t="str">
        <f t="shared" si="37"/>
        <v/>
      </c>
      <c r="Y174" s="174" t="str">
        <f>IF(A174="","",IF(A174&lt;&gt;163,"エラー",163&amp;"人目"))</f>
        <v/>
      </c>
      <c r="Z174" s="95" t="str">
        <f>IFERROR(IF(OR(C174="",D174="",E174=""),"",VLOOKUP(C174&amp;D174&amp;E174,コード!$K$3:$L$210,2,FALSE)),"エラー")</f>
        <v/>
      </c>
      <c r="AA174" s="92" t="str">
        <f>IFERROR(IF(F174="","",VLOOKUP(F174,コード!$N$3:$O$4,2,FALSE)),"エラー")</f>
        <v/>
      </c>
      <c r="AB174" s="91" t="str">
        <f>IFERROR(IF(OR(G174="",H174=""),"",VLOOKUP(G174&amp;H174,コード!$T$3:$U$13,2,FALSE)),"エラー")</f>
        <v/>
      </c>
      <c r="AC174" s="91" t="str">
        <f>IFERROR(IF(I174="","",VLOOKUP(I174,コード!$W$3:$X$10,2,FALSE)),"エラー")</f>
        <v/>
      </c>
      <c r="AD174" s="91" t="str">
        <f>IFERROR(IF(J174="","",VLOOKUP(J174,コード!$Z$3:$AA$4,2,FALSE)),"エラー")</f>
        <v/>
      </c>
      <c r="AE174" s="176" t="str">
        <f t="shared" si="36"/>
        <v/>
      </c>
      <c r="AF174" s="177" t="str">
        <f>IFERROR(IF(N174="","",VLOOKUP(N174,コード!$AG$3:$AH$5,2,FALSE)),"エラー")</f>
        <v/>
      </c>
      <c r="AG174" s="94" t="str">
        <f>IFERROR(IF(O174="","",VLOOKUP(O174,コード!$AM$3:$AN$5,2,FALSE)),"エラー")</f>
        <v/>
      </c>
      <c r="AH174" s="94" t="str">
        <f>IFERROR(IF(P174="","",VLOOKUP(P174,コード!$AM$3:$AN$5,2,FALSE)),"エラー")</f>
        <v/>
      </c>
      <c r="AI174" s="96" t="str">
        <f>IFERROR(IF(OR(Q174="",R174=""),"",VLOOKUP(Q174&amp;R174,コード!$AS$3:$AT$12,2,FALSE)),"エラー")</f>
        <v/>
      </c>
      <c r="AJ174" s="90"/>
      <c r="AK174" s="166" t="str">
        <f t="shared" si="38"/>
        <v/>
      </c>
      <c r="AL174" s="139" t="str">
        <f t="shared" si="39"/>
        <v/>
      </c>
      <c r="AM174" s="139" t="str">
        <f t="shared" si="40"/>
        <v/>
      </c>
      <c r="AN174" s="139" t="str">
        <f t="shared" si="41"/>
        <v/>
      </c>
      <c r="AO174" s="139" t="str">
        <f t="shared" si="42"/>
        <v/>
      </c>
      <c r="AP174" s="139" t="str">
        <f t="shared" si="43"/>
        <v/>
      </c>
      <c r="AQ174" s="141" t="str">
        <f t="shared" si="44"/>
        <v/>
      </c>
    </row>
    <row r="175" spans="1:43" ht="24" customHeight="1">
      <c r="A175" s="239"/>
      <c r="B175" s="240"/>
      <c r="C175" s="220"/>
      <c r="D175" s="221"/>
      <c r="E175" s="222"/>
      <c r="F175" s="220"/>
      <c r="G175" s="220"/>
      <c r="H175" s="223"/>
      <c r="I175" s="220"/>
      <c r="J175" s="224"/>
      <c r="K175" s="220"/>
      <c r="L175" s="221"/>
      <c r="M175" s="225"/>
      <c r="N175" s="224"/>
      <c r="O175" s="224"/>
      <c r="P175" s="222"/>
      <c r="Q175" s="226"/>
      <c r="R175" s="227"/>
      <c r="S175" s="241"/>
      <c r="T175" s="242"/>
      <c r="U175" s="243"/>
      <c r="V175" s="97"/>
      <c r="W175" s="175" t="str">
        <f t="shared" si="35"/>
        <v/>
      </c>
      <c r="X175" s="93" t="str">
        <f t="shared" si="37"/>
        <v/>
      </c>
      <c r="Y175" s="174" t="str">
        <f>IF(A175="","",IF(A175&lt;&gt;164,"エラー",164&amp;"人目"))</f>
        <v/>
      </c>
      <c r="Z175" s="95" t="str">
        <f>IFERROR(IF(OR(C175="",D175="",E175=""),"",VLOOKUP(C175&amp;D175&amp;E175,コード!$K$3:$L$210,2,FALSE)),"エラー")</f>
        <v/>
      </c>
      <c r="AA175" s="92" t="str">
        <f>IFERROR(IF(F175="","",VLOOKUP(F175,コード!$N$3:$O$4,2,FALSE)),"エラー")</f>
        <v/>
      </c>
      <c r="AB175" s="91" t="str">
        <f>IFERROR(IF(OR(G175="",H175=""),"",VLOOKUP(G175&amp;H175,コード!$T$3:$U$13,2,FALSE)),"エラー")</f>
        <v/>
      </c>
      <c r="AC175" s="91" t="str">
        <f>IFERROR(IF(I175="","",VLOOKUP(I175,コード!$W$3:$X$10,2,FALSE)),"エラー")</f>
        <v/>
      </c>
      <c r="AD175" s="91" t="str">
        <f>IFERROR(IF(J175="","",VLOOKUP(J175,コード!$Z$3:$AA$4,2,FALSE)),"エラー")</f>
        <v/>
      </c>
      <c r="AE175" s="176" t="str">
        <f t="shared" si="36"/>
        <v/>
      </c>
      <c r="AF175" s="177" t="str">
        <f>IFERROR(IF(N175="","",VLOOKUP(N175,コード!$AG$3:$AH$5,2,FALSE)),"エラー")</f>
        <v/>
      </c>
      <c r="AG175" s="94" t="str">
        <f>IFERROR(IF(O175="","",VLOOKUP(O175,コード!$AM$3:$AN$5,2,FALSE)),"エラー")</f>
        <v/>
      </c>
      <c r="AH175" s="94" t="str">
        <f>IFERROR(IF(P175="","",VLOOKUP(P175,コード!$AM$3:$AN$5,2,FALSE)),"エラー")</f>
        <v/>
      </c>
      <c r="AI175" s="96" t="str">
        <f>IFERROR(IF(OR(Q175="",R175=""),"",VLOOKUP(Q175&amp;R175,コード!$AS$3:$AT$12,2,FALSE)),"エラー")</f>
        <v/>
      </c>
      <c r="AJ175" s="90"/>
      <c r="AK175" s="166" t="str">
        <f t="shared" si="38"/>
        <v/>
      </c>
      <c r="AL175" s="139" t="str">
        <f t="shared" si="39"/>
        <v/>
      </c>
      <c r="AM175" s="139" t="str">
        <f t="shared" si="40"/>
        <v/>
      </c>
      <c r="AN175" s="139" t="str">
        <f t="shared" si="41"/>
        <v/>
      </c>
      <c r="AO175" s="139" t="str">
        <f t="shared" si="42"/>
        <v/>
      </c>
      <c r="AP175" s="139" t="str">
        <f t="shared" si="43"/>
        <v/>
      </c>
      <c r="AQ175" s="141" t="str">
        <f t="shared" si="44"/>
        <v/>
      </c>
    </row>
    <row r="176" spans="1:43" ht="24" customHeight="1">
      <c r="A176" s="239"/>
      <c r="B176" s="240"/>
      <c r="C176" s="220"/>
      <c r="D176" s="221"/>
      <c r="E176" s="222"/>
      <c r="F176" s="220"/>
      <c r="G176" s="220"/>
      <c r="H176" s="223"/>
      <c r="I176" s="220"/>
      <c r="J176" s="224"/>
      <c r="K176" s="220"/>
      <c r="L176" s="221"/>
      <c r="M176" s="225"/>
      <c r="N176" s="224"/>
      <c r="O176" s="224"/>
      <c r="P176" s="222"/>
      <c r="Q176" s="226"/>
      <c r="R176" s="227"/>
      <c r="S176" s="241"/>
      <c r="T176" s="242"/>
      <c r="U176" s="243"/>
      <c r="V176" s="97"/>
      <c r="W176" s="175" t="str">
        <f t="shared" si="35"/>
        <v/>
      </c>
      <c r="X176" s="93" t="str">
        <f t="shared" si="37"/>
        <v/>
      </c>
      <c r="Y176" s="174" t="str">
        <f>IF(A176="","",IF(A176&lt;&gt;165,"エラー",165&amp;"人目"))</f>
        <v/>
      </c>
      <c r="Z176" s="95" t="str">
        <f>IFERROR(IF(OR(C176="",D176="",E176=""),"",VLOOKUP(C176&amp;D176&amp;E176,コード!$K$3:$L$210,2,FALSE)),"エラー")</f>
        <v/>
      </c>
      <c r="AA176" s="92" t="str">
        <f>IFERROR(IF(F176="","",VLOOKUP(F176,コード!$N$3:$O$4,2,FALSE)),"エラー")</f>
        <v/>
      </c>
      <c r="AB176" s="91" t="str">
        <f>IFERROR(IF(OR(G176="",H176=""),"",VLOOKUP(G176&amp;H176,コード!$T$3:$U$13,2,FALSE)),"エラー")</f>
        <v/>
      </c>
      <c r="AC176" s="91" t="str">
        <f>IFERROR(IF(I176="","",VLOOKUP(I176,コード!$W$3:$X$10,2,FALSE)),"エラー")</f>
        <v/>
      </c>
      <c r="AD176" s="91" t="str">
        <f>IFERROR(IF(J176="","",VLOOKUP(J176,コード!$Z$3:$AA$4,2,FALSE)),"エラー")</f>
        <v/>
      </c>
      <c r="AE176" s="176" t="str">
        <f t="shared" si="36"/>
        <v/>
      </c>
      <c r="AF176" s="177" t="str">
        <f>IFERROR(IF(N176="","",VLOOKUP(N176,コード!$AG$3:$AH$5,2,FALSE)),"エラー")</f>
        <v/>
      </c>
      <c r="AG176" s="94" t="str">
        <f>IFERROR(IF(O176="","",VLOOKUP(O176,コード!$AM$3:$AN$5,2,FALSE)),"エラー")</f>
        <v/>
      </c>
      <c r="AH176" s="94" t="str">
        <f>IFERROR(IF(P176="","",VLOOKUP(P176,コード!$AM$3:$AN$5,2,FALSE)),"エラー")</f>
        <v/>
      </c>
      <c r="AI176" s="96" t="str">
        <f>IFERROR(IF(OR(Q176="",R176=""),"",VLOOKUP(Q176&amp;R176,コード!$AS$3:$AT$12,2,FALSE)),"エラー")</f>
        <v/>
      </c>
      <c r="AJ176" s="90"/>
      <c r="AK176" s="166" t="str">
        <f t="shared" si="38"/>
        <v/>
      </c>
      <c r="AL176" s="139" t="str">
        <f t="shared" si="39"/>
        <v/>
      </c>
      <c r="AM176" s="139" t="str">
        <f t="shared" si="40"/>
        <v/>
      </c>
      <c r="AN176" s="139" t="str">
        <f t="shared" si="41"/>
        <v/>
      </c>
      <c r="AO176" s="139" t="str">
        <f t="shared" si="42"/>
        <v/>
      </c>
      <c r="AP176" s="139" t="str">
        <f t="shared" si="43"/>
        <v/>
      </c>
      <c r="AQ176" s="141" t="str">
        <f t="shared" si="44"/>
        <v/>
      </c>
    </row>
    <row r="177" spans="1:43" ht="24" customHeight="1">
      <c r="A177" s="239"/>
      <c r="B177" s="240"/>
      <c r="C177" s="220"/>
      <c r="D177" s="221"/>
      <c r="E177" s="222"/>
      <c r="F177" s="220"/>
      <c r="G177" s="220"/>
      <c r="H177" s="223"/>
      <c r="I177" s="220"/>
      <c r="J177" s="224"/>
      <c r="K177" s="220"/>
      <c r="L177" s="221"/>
      <c r="M177" s="225"/>
      <c r="N177" s="224"/>
      <c r="O177" s="224"/>
      <c r="P177" s="222"/>
      <c r="Q177" s="226"/>
      <c r="R177" s="227"/>
      <c r="S177" s="241"/>
      <c r="T177" s="242"/>
      <c r="U177" s="243"/>
      <c r="V177" s="97"/>
      <c r="W177" s="175" t="str">
        <f t="shared" si="35"/>
        <v/>
      </c>
      <c r="X177" s="93" t="str">
        <f t="shared" si="37"/>
        <v/>
      </c>
      <c r="Y177" s="174" t="str">
        <f>IF(A177="","",IF(A177&lt;&gt;166,"エラー",166&amp;"人目"))</f>
        <v/>
      </c>
      <c r="Z177" s="95" t="str">
        <f>IFERROR(IF(OR(C177="",D177="",E177=""),"",VLOOKUP(C177&amp;D177&amp;E177,コード!$K$3:$L$210,2,FALSE)),"エラー")</f>
        <v/>
      </c>
      <c r="AA177" s="92" t="str">
        <f>IFERROR(IF(F177="","",VLOOKUP(F177,コード!$N$3:$O$4,2,FALSE)),"エラー")</f>
        <v/>
      </c>
      <c r="AB177" s="91" t="str">
        <f>IFERROR(IF(OR(G177="",H177=""),"",VLOOKUP(G177&amp;H177,コード!$T$3:$U$13,2,FALSE)),"エラー")</f>
        <v/>
      </c>
      <c r="AC177" s="91" t="str">
        <f>IFERROR(IF(I177="","",VLOOKUP(I177,コード!$W$3:$X$10,2,FALSE)),"エラー")</f>
        <v/>
      </c>
      <c r="AD177" s="91" t="str">
        <f>IFERROR(IF(J177="","",VLOOKUP(J177,コード!$Z$3:$AA$4,2,FALSE)),"エラー")</f>
        <v/>
      </c>
      <c r="AE177" s="176" t="str">
        <f t="shared" si="36"/>
        <v/>
      </c>
      <c r="AF177" s="177" t="str">
        <f>IFERROR(IF(N177="","",VLOOKUP(N177,コード!$AG$3:$AH$5,2,FALSE)),"エラー")</f>
        <v/>
      </c>
      <c r="AG177" s="94" t="str">
        <f>IFERROR(IF(O177="","",VLOOKUP(O177,コード!$AM$3:$AN$5,2,FALSE)),"エラー")</f>
        <v/>
      </c>
      <c r="AH177" s="94" t="str">
        <f>IFERROR(IF(P177="","",VLOOKUP(P177,コード!$AM$3:$AN$5,2,FALSE)),"エラー")</f>
        <v/>
      </c>
      <c r="AI177" s="96" t="str">
        <f>IFERROR(IF(OR(Q177="",R177=""),"",VLOOKUP(Q177&amp;R177,コード!$AS$3:$AT$12,2,FALSE)),"エラー")</f>
        <v/>
      </c>
      <c r="AJ177" s="90"/>
      <c r="AK177" s="166" t="str">
        <f t="shared" si="38"/>
        <v/>
      </c>
      <c r="AL177" s="139" t="str">
        <f t="shared" si="39"/>
        <v/>
      </c>
      <c r="AM177" s="139" t="str">
        <f t="shared" si="40"/>
        <v/>
      </c>
      <c r="AN177" s="139" t="str">
        <f t="shared" si="41"/>
        <v/>
      </c>
      <c r="AO177" s="139" t="str">
        <f t="shared" si="42"/>
        <v/>
      </c>
      <c r="AP177" s="139" t="str">
        <f t="shared" si="43"/>
        <v/>
      </c>
      <c r="AQ177" s="141" t="str">
        <f t="shared" si="44"/>
        <v/>
      </c>
    </row>
    <row r="178" spans="1:43" ht="24" customHeight="1">
      <c r="A178" s="239"/>
      <c r="B178" s="240"/>
      <c r="C178" s="220"/>
      <c r="D178" s="221"/>
      <c r="E178" s="222"/>
      <c r="F178" s="224"/>
      <c r="G178" s="220"/>
      <c r="H178" s="223"/>
      <c r="I178" s="220"/>
      <c r="J178" s="224"/>
      <c r="K178" s="220"/>
      <c r="L178" s="221"/>
      <c r="M178" s="225"/>
      <c r="N178" s="224"/>
      <c r="O178" s="224"/>
      <c r="P178" s="222"/>
      <c r="Q178" s="226"/>
      <c r="R178" s="227"/>
      <c r="S178" s="241"/>
      <c r="T178" s="242"/>
      <c r="U178" s="243"/>
      <c r="V178" s="97"/>
      <c r="W178" s="175" t="str">
        <f t="shared" si="35"/>
        <v/>
      </c>
      <c r="X178" s="93" t="str">
        <f t="shared" si="37"/>
        <v/>
      </c>
      <c r="Y178" s="174" t="str">
        <f>IF(A178="","",IF(A178&lt;&gt;167,"エラー",167&amp;"人目"))</f>
        <v/>
      </c>
      <c r="Z178" s="95" t="str">
        <f>IFERROR(IF(OR(C178="",D178="",E178=""),"",VLOOKUP(C178&amp;D178&amp;E178,コード!$K$3:$L$210,2,FALSE)),"エラー")</f>
        <v/>
      </c>
      <c r="AA178" s="92" t="str">
        <f>IFERROR(IF(F178="","",VLOOKUP(F178,コード!$N$3:$O$4,2,FALSE)),"エラー")</f>
        <v/>
      </c>
      <c r="AB178" s="91" t="str">
        <f>IFERROR(IF(OR(G178="",H178=""),"",VLOOKUP(G178&amp;H178,コード!$T$3:$U$13,2,FALSE)),"エラー")</f>
        <v/>
      </c>
      <c r="AC178" s="91" t="str">
        <f>IFERROR(IF(I178="","",VLOOKUP(I178,コード!$W$3:$X$10,2,FALSE)),"エラー")</f>
        <v/>
      </c>
      <c r="AD178" s="91" t="str">
        <f>IFERROR(IF(J178="","",VLOOKUP(J178,コード!$Z$3:$AA$4,2,FALSE)),"エラー")</f>
        <v/>
      </c>
      <c r="AE178" s="176" t="str">
        <f t="shared" si="36"/>
        <v/>
      </c>
      <c r="AF178" s="177" t="str">
        <f>IFERROR(IF(N178="","",VLOOKUP(N178,コード!$AG$3:$AH$5,2,FALSE)),"エラー")</f>
        <v/>
      </c>
      <c r="AG178" s="94" t="str">
        <f>IFERROR(IF(O178="","",VLOOKUP(O178,コード!$AM$3:$AN$5,2,FALSE)),"エラー")</f>
        <v/>
      </c>
      <c r="AH178" s="94" t="str">
        <f>IFERROR(IF(P178="","",VLOOKUP(P178,コード!$AM$3:$AN$5,2,FALSE)),"エラー")</f>
        <v/>
      </c>
      <c r="AI178" s="96" t="str">
        <f>IFERROR(IF(OR(Q178="",R178=""),"",VLOOKUP(Q178&amp;R178,コード!$AS$3:$AT$12,2,FALSE)),"エラー")</f>
        <v/>
      </c>
      <c r="AJ178" s="90"/>
      <c r="AK178" s="166" t="str">
        <f t="shared" si="38"/>
        <v/>
      </c>
      <c r="AL178" s="139" t="str">
        <f t="shared" si="39"/>
        <v/>
      </c>
      <c r="AM178" s="139" t="str">
        <f t="shared" si="40"/>
        <v/>
      </c>
      <c r="AN178" s="139" t="str">
        <f t="shared" si="41"/>
        <v/>
      </c>
      <c r="AO178" s="139" t="str">
        <f t="shared" si="42"/>
        <v/>
      </c>
      <c r="AP178" s="139" t="str">
        <f t="shared" si="43"/>
        <v/>
      </c>
      <c r="AQ178" s="141" t="str">
        <f t="shared" si="44"/>
        <v/>
      </c>
    </row>
    <row r="179" spans="1:43" ht="24" customHeight="1">
      <c r="A179" s="239"/>
      <c r="B179" s="240"/>
      <c r="C179" s="220"/>
      <c r="D179" s="221"/>
      <c r="E179" s="222"/>
      <c r="F179" s="220"/>
      <c r="G179" s="220"/>
      <c r="H179" s="223"/>
      <c r="I179" s="220"/>
      <c r="J179" s="224"/>
      <c r="K179" s="220"/>
      <c r="L179" s="221"/>
      <c r="M179" s="225"/>
      <c r="N179" s="224"/>
      <c r="O179" s="224"/>
      <c r="P179" s="222"/>
      <c r="Q179" s="226"/>
      <c r="R179" s="227"/>
      <c r="S179" s="241"/>
      <c r="T179" s="242"/>
      <c r="U179" s="243"/>
      <c r="V179" s="97"/>
      <c r="W179" s="175" t="str">
        <f t="shared" si="35"/>
        <v/>
      </c>
      <c r="X179" s="93" t="str">
        <f t="shared" si="37"/>
        <v/>
      </c>
      <c r="Y179" s="174" t="str">
        <f>IF(A179="","",IF(A179&lt;&gt;168,"エラー",168&amp;"人目"))</f>
        <v/>
      </c>
      <c r="Z179" s="95" t="str">
        <f>IFERROR(IF(OR(C179="",D179="",E179=""),"",VLOOKUP(C179&amp;D179&amp;E179,コード!$K$3:$L$210,2,FALSE)),"エラー")</f>
        <v/>
      </c>
      <c r="AA179" s="92" t="str">
        <f>IFERROR(IF(F179="","",VLOOKUP(F179,コード!$N$3:$O$4,2,FALSE)),"エラー")</f>
        <v/>
      </c>
      <c r="AB179" s="91" t="str">
        <f>IFERROR(IF(OR(G179="",H179=""),"",VLOOKUP(G179&amp;H179,コード!$T$3:$U$13,2,FALSE)),"エラー")</f>
        <v/>
      </c>
      <c r="AC179" s="91" t="str">
        <f>IFERROR(IF(I179="","",VLOOKUP(I179,コード!$W$3:$X$10,2,FALSE)),"エラー")</f>
        <v/>
      </c>
      <c r="AD179" s="91" t="str">
        <f>IFERROR(IF(J179="","",VLOOKUP(J179,コード!$Z$3:$AA$4,2,FALSE)),"エラー")</f>
        <v/>
      </c>
      <c r="AE179" s="176" t="str">
        <f t="shared" si="36"/>
        <v/>
      </c>
      <c r="AF179" s="177" t="str">
        <f>IFERROR(IF(N179="","",VLOOKUP(N179,コード!$AG$3:$AH$5,2,FALSE)),"エラー")</f>
        <v/>
      </c>
      <c r="AG179" s="94" t="str">
        <f>IFERROR(IF(O179="","",VLOOKUP(O179,コード!$AM$3:$AN$5,2,FALSE)),"エラー")</f>
        <v/>
      </c>
      <c r="AH179" s="94" t="str">
        <f>IFERROR(IF(P179="","",VLOOKUP(P179,コード!$AM$3:$AN$5,2,FALSE)),"エラー")</f>
        <v/>
      </c>
      <c r="AI179" s="96" t="str">
        <f>IFERROR(IF(OR(Q179="",R179=""),"",VLOOKUP(Q179&amp;R179,コード!$AS$3:$AT$12,2,FALSE)),"エラー")</f>
        <v/>
      </c>
      <c r="AJ179" s="90"/>
      <c r="AK179" s="166" t="str">
        <f t="shared" si="38"/>
        <v/>
      </c>
      <c r="AL179" s="139" t="str">
        <f t="shared" si="39"/>
        <v/>
      </c>
      <c r="AM179" s="139" t="str">
        <f t="shared" si="40"/>
        <v/>
      </c>
      <c r="AN179" s="139" t="str">
        <f t="shared" si="41"/>
        <v/>
      </c>
      <c r="AO179" s="139" t="str">
        <f t="shared" si="42"/>
        <v/>
      </c>
      <c r="AP179" s="139" t="str">
        <f t="shared" si="43"/>
        <v/>
      </c>
      <c r="AQ179" s="141" t="str">
        <f t="shared" si="44"/>
        <v/>
      </c>
    </row>
    <row r="180" spans="1:43" ht="24" customHeight="1">
      <c r="A180" s="239"/>
      <c r="B180" s="240"/>
      <c r="C180" s="220"/>
      <c r="D180" s="221"/>
      <c r="E180" s="222"/>
      <c r="F180" s="220"/>
      <c r="G180" s="220"/>
      <c r="H180" s="223"/>
      <c r="I180" s="220"/>
      <c r="J180" s="224"/>
      <c r="K180" s="220"/>
      <c r="L180" s="221"/>
      <c r="M180" s="225"/>
      <c r="N180" s="224"/>
      <c r="O180" s="224"/>
      <c r="P180" s="222"/>
      <c r="Q180" s="226"/>
      <c r="R180" s="227"/>
      <c r="S180" s="241"/>
      <c r="T180" s="242"/>
      <c r="U180" s="243"/>
      <c r="V180" s="97"/>
      <c r="W180" s="175" t="str">
        <f t="shared" si="35"/>
        <v/>
      </c>
      <c r="X180" s="93" t="str">
        <f t="shared" si="37"/>
        <v/>
      </c>
      <c r="Y180" s="174" t="str">
        <f>IF(A180="","",IF(A180&lt;&gt;169,"エラー",169&amp;"人目"))</f>
        <v/>
      </c>
      <c r="Z180" s="95" t="str">
        <f>IFERROR(IF(OR(C180="",D180="",E180=""),"",VLOOKUP(C180&amp;D180&amp;E180,コード!$K$3:$L$210,2,FALSE)),"エラー")</f>
        <v/>
      </c>
      <c r="AA180" s="92" t="str">
        <f>IFERROR(IF(F180="","",VLOOKUP(F180,コード!$N$3:$O$4,2,FALSE)),"エラー")</f>
        <v/>
      </c>
      <c r="AB180" s="91" t="str">
        <f>IFERROR(IF(OR(G180="",H180=""),"",VLOOKUP(G180&amp;H180,コード!$T$3:$U$13,2,FALSE)),"エラー")</f>
        <v/>
      </c>
      <c r="AC180" s="91" t="str">
        <f>IFERROR(IF(I180="","",VLOOKUP(I180,コード!$W$3:$X$10,2,FALSE)),"エラー")</f>
        <v/>
      </c>
      <c r="AD180" s="91" t="str">
        <f>IFERROR(IF(J180="","",VLOOKUP(J180,コード!$Z$3:$AA$4,2,FALSE)),"エラー")</f>
        <v/>
      </c>
      <c r="AE180" s="176" t="str">
        <f t="shared" si="36"/>
        <v/>
      </c>
      <c r="AF180" s="177" t="str">
        <f>IFERROR(IF(N180="","",VLOOKUP(N180,コード!$AG$3:$AH$5,2,FALSE)),"エラー")</f>
        <v/>
      </c>
      <c r="AG180" s="94" t="str">
        <f>IFERROR(IF(O180="","",VLOOKUP(O180,コード!$AM$3:$AN$5,2,FALSE)),"エラー")</f>
        <v/>
      </c>
      <c r="AH180" s="94" t="str">
        <f>IFERROR(IF(P180="","",VLOOKUP(P180,コード!$AM$3:$AN$5,2,FALSE)),"エラー")</f>
        <v/>
      </c>
      <c r="AI180" s="96" t="str">
        <f>IFERROR(IF(OR(Q180="",R180=""),"",VLOOKUP(Q180&amp;R180,コード!$AS$3:$AT$12,2,FALSE)),"エラー")</f>
        <v/>
      </c>
      <c r="AJ180" s="90"/>
      <c r="AK180" s="166" t="str">
        <f t="shared" si="38"/>
        <v/>
      </c>
      <c r="AL180" s="139" t="str">
        <f t="shared" si="39"/>
        <v/>
      </c>
      <c r="AM180" s="139" t="str">
        <f t="shared" si="40"/>
        <v/>
      </c>
      <c r="AN180" s="139" t="str">
        <f t="shared" si="41"/>
        <v/>
      </c>
      <c r="AO180" s="139" t="str">
        <f t="shared" si="42"/>
        <v/>
      </c>
      <c r="AP180" s="139" t="str">
        <f t="shared" si="43"/>
        <v/>
      </c>
      <c r="AQ180" s="141" t="str">
        <f t="shared" si="44"/>
        <v/>
      </c>
    </row>
    <row r="181" spans="1:43" ht="24" customHeight="1">
      <c r="A181" s="239"/>
      <c r="B181" s="240"/>
      <c r="C181" s="220"/>
      <c r="D181" s="221"/>
      <c r="E181" s="222"/>
      <c r="F181" s="220"/>
      <c r="G181" s="220"/>
      <c r="H181" s="223"/>
      <c r="I181" s="220"/>
      <c r="J181" s="224"/>
      <c r="K181" s="220"/>
      <c r="L181" s="221"/>
      <c r="M181" s="225"/>
      <c r="N181" s="224"/>
      <c r="O181" s="224"/>
      <c r="P181" s="222"/>
      <c r="Q181" s="226"/>
      <c r="R181" s="227"/>
      <c r="S181" s="241"/>
      <c r="T181" s="242"/>
      <c r="U181" s="243"/>
      <c r="V181" s="97"/>
      <c r="W181" s="175" t="str">
        <f t="shared" si="35"/>
        <v/>
      </c>
      <c r="X181" s="93" t="str">
        <f t="shared" si="37"/>
        <v/>
      </c>
      <c r="Y181" s="174" t="str">
        <f>IF(A181="","",IF(A181&lt;&gt;170,"エラー",170&amp;"人目"))</f>
        <v/>
      </c>
      <c r="Z181" s="95" t="str">
        <f>IFERROR(IF(OR(C181="",D181="",E181=""),"",VLOOKUP(C181&amp;D181&amp;E181,コード!$K$3:$L$210,2,FALSE)),"エラー")</f>
        <v/>
      </c>
      <c r="AA181" s="92" t="str">
        <f>IFERROR(IF(F181="","",VLOOKUP(F181,コード!$N$3:$O$4,2,FALSE)),"エラー")</f>
        <v/>
      </c>
      <c r="AB181" s="91" t="str">
        <f>IFERROR(IF(OR(G181="",H181=""),"",VLOOKUP(G181&amp;H181,コード!$T$3:$U$13,2,FALSE)),"エラー")</f>
        <v/>
      </c>
      <c r="AC181" s="91" t="str">
        <f>IFERROR(IF(I181="","",VLOOKUP(I181,コード!$W$3:$X$10,2,FALSE)),"エラー")</f>
        <v/>
      </c>
      <c r="AD181" s="91" t="str">
        <f>IFERROR(IF(J181="","",VLOOKUP(J181,コード!$Z$3:$AA$4,2,FALSE)),"エラー")</f>
        <v/>
      </c>
      <c r="AE181" s="176" t="str">
        <f t="shared" si="36"/>
        <v/>
      </c>
      <c r="AF181" s="177" t="str">
        <f>IFERROR(IF(N181="","",VLOOKUP(N181,コード!$AG$3:$AH$5,2,FALSE)),"エラー")</f>
        <v/>
      </c>
      <c r="AG181" s="94" t="str">
        <f>IFERROR(IF(O181="","",VLOOKUP(O181,コード!$AM$3:$AN$5,2,FALSE)),"エラー")</f>
        <v/>
      </c>
      <c r="AH181" s="94" t="str">
        <f>IFERROR(IF(P181="","",VLOOKUP(P181,コード!$AM$3:$AN$5,2,FALSE)),"エラー")</f>
        <v/>
      </c>
      <c r="AI181" s="96" t="str">
        <f>IFERROR(IF(OR(Q181="",R181=""),"",VLOOKUP(Q181&amp;R181,コード!$AS$3:$AT$12,2,FALSE)),"エラー")</f>
        <v/>
      </c>
      <c r="AJ181" s="90"/>
      <c r="AK181" s="166" t="str">
        <f t="shared" si="38"/>
        <v/>
      </c>
      <c r="AL181" s="139" t="str">
        <f t="shared" si="39"/>
        <v/>
      </c>
      <c r="AM181" s="139" t="str">
        <f t="shared" si="40"/>
        <v/>
      </c>
      <c r="AN181" s="139" t="str">
        <f t="shared" si="41"/>
        <v/>
      </c>
      <c r="AO181" s="139" t="str">
        <f t="shared" si="42"/>
        <v/>
      </c>
      <c r="AP181" s="139" t="str">
        <f t="shared" si="43"/>
        <v/>
      </c>
      <c r="AQ181" s="141" t="str">
        <f t="shared" si="44"/>
        <v/>
      </c>
    </row>
    <row r="182" spans="1:43" ht="24" customHeight="1">
      <c r="A182" s="239"/>
      <c r="B182" s="240"/>
      <c r="C182" s="220"/>
      <c r="D182" s="221"/>
      <c r="E182" s="222"/>
      <c r="F182" s="220"/>
      <c r="G182" s="220"/>
      <c r="H182" s="223"/>
      <c r="I182" s="220"/>
      <c r="J182" s="224"/>
      <c r="K182" s="220"/>
      <c r="L182" s="221"/>
      <c r="M182" s="225"/>
      <c r="N182" s="224"/>
      <c r="O182" s="224"/>
      <c r="P182" s="222"/>
      <c r="Q182" s="226"/>
      <c r="R182" s="227"/>
      <c r="S182" s="241"/>
      <c r="T182" s="242"/>
      <c r="U182" s="243"/>
      <c r="V182" s="97"/>
      <c r="W182" s="175" t="str">
        <f t="shared" si="35"/>
        <v/>
      </c>
      <c r="X182" s="93" t="str">
        <f t="shared" si="37"/>
        <v/>
      </c>
      <c r="Y182" s="174" t="str">
        <f>IF(A182="","",IF(A182&lt;&gt;171,"エラー",171&amp;"人目"))</f>
        <v/>
      </c>
      <c r="Z182" s="95" t="str">
        <f>IFERROR(IF(OR(C182="",D182="",E182=""),"",VLOOKUP(C182&amp;D182&amp;E182,コード!$K$3:$L$210,2,FALSE)),"エラー")</f>
        <v/>
      </c>
      <c r="AA182" s="92" t="str">
        <f>IFERROR(IF(F182="","",VLOOKUP(F182,コード!$N$3:$O$4,2,FALSE)),"エラー")</f>
        <v/>
      </c>
      <c r="AB182" s="91" t="str">
        <f>IFERROR(IF(OR(G182="",H182=""),"",VLOOKUP(G182&amp;H182,コード!$T$3:$U$13,2,FALSE)),"エラー")</f>
        <v/>
      </c>
      <c r="AC182" s="91" t="str">
        <f>IFERROR(IF(I182="","",VLOOKUP(I182,コード!$W$3:$X$10,2,FALSE)),"エラー")</f>
        <v/>
      </c>
      <c r="AD182" s="91" t="str">
        <f>IFERROR(IF(J182="","",VLOOKUP(J182,コード!$Z$3:$AA$4,2,FALSE)),"エラー")</f>
        <v/>
      </c>
      <c r="AE182" s="176" t="str">
        <f t="shared" si="36"/>
        <v/>
      </c>
      <c r="AF182" s="177" t="str">
        <f>IFERROR(IF(N182="","",VLOOKUP(N182,コード!$AG$3:$AH$5,2,FALSE)),"エラー")</f>
        <v/>
      </c>
      <c r="AG182" s="94" t="str">
        <f>IFERROR(IF(O182="","",VLOOKUP(O182,コード!$AM$3:$AN$5,2,FALSE)),"エラー")</f>
        <v/>
      </c>
      <c r="AH182" s="94" t="str">
        <f>IFERROR(IF(P182="","",VLOOKUP(P182,コード!$AM$3:$AN$5,2,FALSE)),"エラー")</f>
        <v/>
      </c>
      <c r="AI182" s="96" t="str">
        <f>IFERROR(IF(OR(Q182="",R182=""),"",VLOOKUP(Q182&amp;R182,コード!$AS$3:$AT$12,2,FALSE)),"エラー")</f>
        <v/>
      </c>
      <c r="AJ182" s="90"/>
      <c r="AK182" s="166" t="str">
        <f t="shared" si="38"/>
        <v/>
      </c>
      <c r="AL182" s="139" t="str">
        <f t="shared" si="39"/>
        <v/>
      </c>
      <c r="AM182" s="139" t="str">
        <f t="shared" si="40"/>
        <v/>
      </c>
      <c r="AN182" s="139" t="str">
        <f t="shared" si="41"/>
        <v/>
      </c>
      <c r="AO182" s="139" t="str">
        <f t="shared" si="42"/>
        <v/>
      </c>
      <c r="AP182" s="139" t="str">
        <f t="shared" si="43"/>
        <v/>
      </c>
      <c r="AQ182" s="141" t="str">
        <f t="shared" si="44"/>
        <v/>
      </c>
    </row>
    <row r="183" spans="1:43" ht="24" customHeight="1">
      <c r="A183" s="239"/>
      <c r="B183" s="240"/>
      <c r="C183" s="220"/>
      <c r="D183" s="221"/>
      <c r="E183" s="222"/>
      <c r="F183" s="220"/>
      <c r="G183" s="220"/>
      <c r="H183" s="223"/>
      <c r="I183" s="220"/>
      <c r="J183" s="224"/>
      <c r="K183" s="220"/>
      <c r="L183" s="221"/>
      <c r="M183" s="225"/>
      <c r="N183" s="224"/>
      <c r="O183" s="224"/>
      <c r="P183" s="222"/>
      <c r="Q183" s="226"/>
      <c r="R183" s="227"/>
      <c r="S183" s="241"/>
      <c r="T183" s="242"/>
      <c r="U183" s="243"/>
      <c r="V183" s="97"/>
      <c r="W183" s="175" t="str">
        <f t="shared" si="35"/>
        <v/>
      </c>
      <c r="X183" s="93" t="str">
        <f t="shared" si="37"/>
        <v/>
      </c>
      <c r="Y183" s="174" t="str">
        <f>IF(A183="","",IF(A183&lt;&gt;172,"エラー",172&amp;"人目"))</f>
        <v/>
      </c>
      <c r="Z183" s="95" t="str">
        <f>IFERROR(IF(OR(C183="",D183="",E183=""),"",VLOOKUP(C183&amp;D183&amp;E183,コード!$K$3:$L$210,2,FALSE)),"エラー")</f>
        <v/>
      </c>
      <c r="AA183" s="92" t="str">
        <f>IFERROR(IF(F183="","",VLOOKUP(F183,コード!$N$3:$O$4,2,FALSE)),"エラー")</f>
        <v/>
      </c>
      <c r="AB183" s="91" t="str">
        <f>IFERROR(IF(OR(G183="",H183=""),"",VLOOKUP(G183&amp;H183,コード!$T$3:$U$13,2,FALSE)),"エラー")</f>
        <v/>
      </c>
      <c r="AC183" s="91" t="str">
        <f>IFERROR(IF(I183="","",VLOOKUP(I183,コード!$W$3:$X$10,2,FALSE)),"エラー")</f>
        <v/>
      </c>
      <c r="AD183" s="91" t="str">
        <f>IFERROR(IF(J183="","",VLOOKUP(J183,コード!$Z$3:$AA$4,2,FALSE)),"エラー")</f>
        <v/>
      </c>
      <c r="AE183" s="176" t="str">
        <f t="shared" si="36"/>
        <v/>
      </c>
      <c r="AF183" s="177" t="str">
        <f>IFERROR(IF(N183="","",VLOOKUP(N183,コード!$AG$3:$AH$5,2,FALSE)),"エラー")</f>
        <v/>
      </c>
      <c r="AG183" s="94" t="str">
        <f>IFERROR(IF(O183="","",VLOOKUP(O183,コード!$AM$3:$AN$5,2,FALSE)),"エラー")</f>
        <v/>
      </c>
      <c r="AH183" s="94" t="str">
        <f>IFERROR(IF(P183="","",VLOOKUP(P183,コード!$AM$3:$AN$5,2,FALSE)),"エラー")</f>
        <v/>
      </c>
      <c r="AI183" s="96" t="str">
        <f>IFERROR(IF(OR(Q183="",R183=""),"",VLOOKUP(Q183&amp;R183,コード!$AS$3:$AT$12,2,FALSE)),"エラー")</f>
        <v/>
      </c>
      <c r="AJ183" s="90"/>
      <c r="AK183" s="166" t="str">
        <f t="shared" si="38"/>
        <v/>
      </c>
      <c r="AL183" s="139" t="str">
        <f t="shared" si="39"/>
        <v/>
      </c>
      <c r="AM183" s="139" t="str">
        <f t="shared" si="40"/>
        <v/>
      </c>
      <c r="AN183" s="139" t="str">
        <f t="shared" si="41"/>
        <v/>
      </c>
      <c r="AO183" s="139" t="str">
        <f t="shared" si="42"/>
        <v/>
      </c>
      <c r="AP183" s="139" t="str">
        <f t="shared" si="43"/>
        <v/>
      </c>
      <c r="AQ183" s="141" t="str">
        <f t="shared" si="44"/>
        <v/>
      </c>
    </row>
    <row r="184" spans="1:43" ht="24" customHeight="1">
      <c r="A184" s="239"/>
      <c r="B184" s="240"/>
      <c r="C184" s="220"/>
      <c r="D184" s="221"/>
      <c r="E184" s="222"/>
      <c r="F184" s="220"/>
      <c r="G184" s="220"/>
      <c r="H184" s="223"/>
      <c r="I184" s="220"/>
      <c r="J184" s="224"/>
      <c r="K184" s="220"/>
      <c r="L184" s="221"/>
      <c r="M184" s="225"/>
      <c r="N184" s="224"/>
      <c r="O184" s="224"/>
      <c r="P184" s="222"/>
      <c r="Q184" s="226"/>
      <c r="R184" s="227"/>
      <c r="S184" s="241"/>
      <c r="T184" s="242"/>
      <c r="U184" s="243"/>
      <c r="V184" s="97"/>
      <c r="W184" s="175" t="str">
        <f t="shared" si="35"/>
        <v/>
      </c>
      <c r="X184" s="93" t="str">
        <f t="shared" si="37"/>
        <v/>
      </c>
      <c r="Y184" s="174" t="str">
        <f>IF(A184="","",IF(A184&lt;&gt;173,"エラー",173&amp;"人目"))</f>
        <v/>
      </c>
      <c r="Z184" s="95" t="str">
        <f>IFERROR(IF(OR(C184="",D184="",E184=""),"",VLOOKUP(C184&amp;D184&amp;E184,コード!$K$3:$L$210,2,FALSE)),"エラー")</f>
        <v/>
      </c>
      <c r="AA184" s="92" t="str">
        <f>IFERROR(IF(F184="","",VLOOKUP(F184,コード!$N$3:$O$4,2,FALSE)),"エラー")</f>
        <v/>
      </c>
      <c r="AB184" s="91" t="str">
        <f>IFERROR(IF(OR(G184="",H184=""),"",VLOOKUP(G184&amp;H184,コード!$T$3:$U$13,2,FALSE)),"エラー")</f>
        <v/>
      </c>
      <c r="AC184" s="91" t="str">
        <f>IFERROR(IF(I184="","",VLOOKUP(I184,コード!$W$3:$X$10,2,FALSE)),"エラー")</f>
        <v/>
      </c>
      <c r="AD184" s="91" t="str">
        <f>IFERROR(IF(J184="","",VLOOKUP(J184,コード!$Z$3:$AA$4,2,FALSE)),"エラー")</f>
        <v/>
      </c>
      <c r="AE184" s="176" t="str">
        <f t="shared" si="36"/>
        <v/>
      </c>
      <c r="AF184" s="177" t="str">
        <f>IFERROR(IF(N184="","",VLOOKUP(N184,コード!$AG$3:$AH$5,2,FALSE)),"エラー")</f>
        <v/>
      </c>
      <c r="AG184" s="94" t="str">
        <f>IFERROR(IF(O184="","",VLOOKUP(O184,コード!$AM$3:$AN$5,2,FALSE)),"エラー")</f>
        <v/>
      </c>
      <c r="AH184" s="94" t="str">
        <f>IFERROR(IF(P184="","",VLOOKUP(P184,コード!$AM$3:$AN$5,2,FALSE)),"エラー")</f>
        <v/>
      </c>
      <c r="AI184" s="96" t="str">
        <f>IFERROR(IF(OR(Q184="",R184=""),"",VLOOKUP(Q184&amp;R184,コード!$AS$3:$AT$12,2,FALSE)),"エラー")</f>
        <v/>
      </c>
      <c r="AJ184" s="90"/>
      <c r="AK184" s="166" t="str">
        <f t="shared" si="38"/>
        <v/>
      </c>
      <c r="AL184" s="139" t="str">
        <f t="shared" si="39"/>
        <v/>
      </c>
      <c r="AM184" s="139" t="str">
        <f t="shared" si="40"/>
        <v/>
      </c>
      <c r="AN184" s="139" t="str">
        <f t="shared" si="41"/>
        <v/>
      </c>
      <c r="AO184" s="139" t="str">
        <f t="shared" si="42"/>
        <v/>
      </c>
      <c r="AP184" s="139" t="str">
        <f t="shared" si="43"/>
        <v/>
      </c>
      <c r="AQ184" s="141" t="str">
        <f t="shared" si="44"/>
        <v/>
      </c>
    </row>
    <row r="185" spans="1:43" ht="24" customHeight="1">
      <c r="A185" s="239"/>
      <c r="B185" s="240"/>
      <c r="C185" s="220"/>
      <c r="D185" s="221"/>
      <c r="E185" s="222"/>
      <c r="F185" s="220"/>
      <c r="G185" s="220"/>
      <c r="H185" s="223"/>
      <c r="I185" s="220"/>
      <c r="J185" s="224"/>
      <c r="K185" s="220"/>
      <c r="L185" s="221"/>
      <c r="M185" s="225"/>
      <c r="N185" s="224"/>
      <c r="O185" s="224"/>
      <c r="P185" s="222"/>
      <c r="Q185" s="226"/>
      <c r="R185" s="227"/>
      <c r="S185" s="241"/>
      <c r="T185" s="242"/>
      <c r="U185" s="243"/>
      <c r="V185" s="97"/>
      <c r="W185" s="175" t="str">
        <f t="shared" si="35"/>
        <v/>
      </c>
      <c r="X185" s="93" t="str">
        <f t="shared" si="37"/>
        <v/>
      </c>
      <c r="Y185" s="174" t="str">
        <f>IF(A185="","",IF(A185&lt;&gt;174,"エラー",174&amp;"人目"))</f>
        <v/>
      </c>
      <c r="Z185" s="95" t="str">
        <f>IFERROR(IF(OR(C185="",D185="",E185=""),"",VLOOKUP(C185&amp;D185&amp;E185,コード!$K$3:$L$210,2,FALSE)),"エラー")</f>
        <v/>
      </c>
      <c r="AA185" s="92" t="str">
        <f>IFERROR(IF(F185="","",VLOOKUP(F185,コード!$N$3:$O$4,2,FALSE)),"エラー")</f>
        <v/>
      </c>
      <c r="AB185" s="91" t="str">
        <f>IFERROR(IF(OR(G185="",H185=""),"",VLOOKUP(G185&amp;H185,コード!$T$3:$U$13,2,FALSE)),"エラー")</f>
        <v/>
      </c>
      <c r="AC185" s="91" t="str">
        <f>IFERROR(IF(I185="","",VLOOKUP(I185,コード!$W$3:$X$10,2,FALSE)),"エラー")</f>
        <v/>
      </c>
      <c r="AD185" s="91" t="str">
        <f>IFERROR(IF(J185="","",VLOOKUP(J185,コード!$Z$3:$AA$4,2,FALSE)),"エラー")</f>
        <v/>
      </c>
      <c r="AE185" s="176" t="str">
        <f t="shared" si="36"/>
        <v/>
      </c>
      <c r="AF185" s="177" t="str">
        <f>IFERROR(IF(N185="","",VLOOKUP(N185,コード!$AG$3:$AH$5,2,FALSE)),"エラー")</f>
        <v/>
      </c>
      <c r="AG185" s="94" t="str">
        <f>IFERROR(IF(O185="","",VLOOKUP(O185,コード!$AM$3:$AN$5,2,FALSE)),"エラー")</f>
        <v/>
      </c>
      <c r="AH185" s="94" t="str">
        <f>IFERROR(IF(P185="","",VLOOKUP(P185,コード!$AM$3:$AN$5,2,FALSE)),"エラー")</f>
        <v/>
      </c>
      <c r="AI185" s="96" t="str">
        <f>IFERROR(IF(OR(Q185="",R185=""),"",VLOOKUP(Q185&amp;R185,コード!$AS$3:$AT$12,2,FALSE)),"エラー")</f>
        <v/>
      </c>
      <c r="AJ185" s="90"/>
      <c r="AK185" s="166" t="str">
        <f t="shared" si="38"/>
        <v/>
      </c>
      <c r="AL185" s="139" t="str">
        <f t="shared" si="39"/>
        <v/>
      </c>
      <c r="AM185" s="139" t="str">
        <f t="shared" si="40"/>
        <v/>
      </c>
      <c r="AN185" s="139" t="str">
        <f t="shared" si="41"/>
        <v/>
      </c>
      <c r="AO185" s="139" t="str">
        <f t="shared" si="42"/>
        <v/>
      </c>
      <c r="AP185" s="139" t="str">
        <f t="shared" si="43"/>
        <v/>
      </c>
      <c r="AQ185" s="141" t="str">
        <f t="shared" si="44"/>
        <v/>
      </c>
    </row>
    <row r="186" spans="1:43" ht="24" customHeight="1">
      <c r="A186" s="239"/>
      <c r="B186" s="240"/>
      <c r="C186" s="220"/>
      <c r="D186" s="221"/>
      <c r="E186" s="222"/>
      <c r="F186" s="220"/>
      <c r="G186" s="220"/>
      <c r="H186" s="223"/>
      <c r="I186" s="220"/>
      <c r="J186" s="224"/>
      <c r="K186" s="220"/>
      <c r="L186" s="221"/>
      <c r="M186" s="225"/>
      <c r="N186" s="224"/>
      <c r="O186" s="224"/>
      <c r="P186" s="222"/>
      <c r="Q186" s="226"/>
      <c r="R186" s="227"/>
      <c r="S186" s="241"/>
      <c r="T186" s="242"/>
      <c r="U186" s="243"/>
      <c r="V186" s="97"/>
      <c r="W186" s="175" t="str">
        <f t="shared" si="35"/>
        <v/>
      </c>
      <c r="X186" s="93" t="str">
        <f t="shared" si="37"/>
        <v/>
      </c>
      <c r="Y186" s="174" t="str">
        <f>IF(A186="","",IF(A186&lt;&gt;175,"エラー",175&amp;"人目"))</f>
        <v/>
      </c>
      <c r="Z186" s="95" t="str">
        <f>IFERROR(IF(OR(C186="",D186="",E186=""),"",VLOOKUP(C186&amp;D186&amp;E186,コード!$K$3:$L$210,2,FALSE)),"エラー")</f>
        <v/>
      </c>
      <c r="AA186" s="92" t="str">
        <f>IFERROR(IF(F186="","",VLOOKUP(F186,コード!$N$3:$O$4,2,FALSE)),"エラー")</f>
        <v/>
      </c>
      <c r="AB186" s="91" t="str">
        <f>IFERROR(IF(OR(G186="",H186=""),"",VLOOKUP(G186&amp;H186,コード!$T$3:$U$13,2,FALSE)),"エラー")</f>
        <v/>
      </c>
      <c r="AC186" s="91" t="str">
        <f>IFERROR(IF(I186="","",VLOOKUP(I186,コード!$W$3:$X$10,2,FALSE)),"エラー")</f>
        <v/>
      </c>
      <c r="AD186" s="91" t="str">
        <f>IFERROR(IF(J186="","",VLOOKUP(J186,コード!$Z$3:$AA$4,2,FALSE)),"エラー")</f>
        <v/>
      </c>
      <c r="AE186" s="176" t="str">
        <f t="shared" si="36"/>
        <v/>
      </c>
      <c r="AF186" s="177" t="str">
        <f>IFERROR(IF(N186="","",VLOOKUP(N186,コード!$AG$3:$AH$5,2,FALSE)),"エラー")</f>
        <v/>
      </c>
      <c r="AG186" s="94" t="str">
        <f>IFERROR(IF(O186="","",VLOOKUP(O186,コード!$AM$3:$AN$5,2,FALSE)),"エラー")</f>
        <v/>
      </c>
      <c r="AH186" s="94" t="str">
        <f>IFERROR(IF(P186="","",VLOOKUP(P186,コード!$AM$3:$AN$5,2,FALSE)),"エラー")</f>
        <v/>
      </c>
      <c r="AI186" s="96" t="str">
        <f>IFERROR(IF(OR(Q186="",R186=""),"",VLOOKUP(Q186&amp;R186,コード!$AS$3:$AT$12,2,FALSE)),"エラー")</f>
        <v/>
      </c>
      <c r="AJ186" s="90"/>
      <c r="AK186" s="166" t="str">
        <f t="shared" si="38"/>
        <v/>
      </c>
      <c r="AL186" s="139" t="str">
        <f t="shared" si="39"/>
        <v/>
      </c>
      <c r="AM186" s="139" t="str">
        <f t="shared" si="40"/>
        <v/>
      </c>
      <c r="AN186" s="139" t="str">
        <f t="shared" si="41"/>
        <v/>
      </c>
      <c r="AO186" s="139" t="str">
        <f t="shared" si="42"/>
        <v/>
      </c>
      <c r="AP186" s="139" t="str">
        <f t="shared" si="43"/>
        <v/>
      </c>
      <c r="AQ186" s="141" t="str">
        <f t="shared" si="44"/>
        <v/>
      </c>
    </row>
    <row r="187" spans="1:43" ht="24" customHeight="1">
      <c r="A187" s="239"/>
      <c r="B187" s="240"/>
      <c r="C187" s="220"/>
      <c r="D187" s="221"/>
      <c r="E187" s="222"/>
      <c r="F187" s="220"/>
      <c r="G187" s="220"/>
      <c r="H187" s="223"/>
      <c r="I187" s="220"/>
      <c r="J187" s="224"/>
      <c r="K187" s="220"/>
      <c r="L187" s="221"/>
      <c r="M187" s="225"/>
      <c r="N187" s="224"/>
      <c r="O187" s="224"/>
      <c r="P187" s="222"/>
      <c r="Q187" s="226"/>
      <c r="R187" s="227"/>
      <c r="S187" s="241"/>
      <c r="T187" s="242"/>
      <c r="U187" s="243"/>
      <c r="V187" s="97"/>
      <c r="W187" s="175" t="str">
        <f t="shared" si="35"/>
        <v/>
      </c>
      <c r="X187" s="93" t="str">
        <f t="shared" si="37"/>
        <v/>
      </c>
      <c r="Y187" s="174" t="str">
        <f>IF(A187="","",IF(A187&lt;&gt;176,"エラー",176&amp;"人目"))</f>
        <v/>
      </c>
      <c r="Z187" s="95" t="str">
        <f>IFERROR(IF(OR(C187="",D187="",E187=""),"",VLOOKUP(C187&amp;D187&amp;E187,コード!$K$3:$L$210,2,FALSE)),"エラー")</f>
        <v/>
      </c>
      <c r="AA187" s="92" t="str">
        <f>IFERROR(IF(F187="","",VLOOKUP(F187,コード!$N$3:$O$4,2,FALSE)),"エラー")</f>
        <v/>
      </c>
      <c r="AB187" s="91" t="str">
        <f>IFERROR(IF(OR(G187="",H187=""),"",VLOOKUP(G187&amp;H187,コード!$T$3:$U$13,2,FALSE)),"エラー")</f>
        <v/>
      </c>
      <c r="AC187" s="91" t="str">
        <f>IFERROR(IF(I187="","",VLOOKUP(I187,コード!$W$3:$X$10,2,FALSE)),"エラー")</f>
        <v/>
      </c>
      <c r="AD187" s="91" t="str">
        <f>IFERROR(IF(J187="","",VLOOKUP(J187,コード!$Z$3:$AA$4,2,FALSE)),"エラー")</f>
        <v/>
      </c>
      <c r="AE187" s="176" t="str">
        <f t="shared" si="36"/>
        <v/>
      </c>
      <c r="AF187" s="177" t="str">
        <f>IFERROR(IF(N187="","",VLOOKUP(N187,コード!$AG$3:$AH$5,2,FALSE)),"エラー")</f>
        <v/>
      </c>
      <c r="AG187" s="94" t="str">
        <f>IFERROR(IF(O187="","",VLOOKUP(O187,コード!$AM$3:$AN$5,2,FALSE)),"エラー")</f>
        <v/>
      </c>
      <c r="AH187" s="94" t="str">
        <f>IFERROR(IF(P187="","",VLOOKUP(P187,コード!$AM$3:$AN$5,2,FALSE)),"エラー")</f>
        <v/>
      </c>
      <c r="AI187" s="96" t="str">
        <f>IFERROR(IF(OR(Q187="",R187=""),"",VLOOKUP(Q187&amp;R187,コード!$AS$3:$AT$12,2,FALSE)),"エラー")</f>
        <v/>
      </c>
      <c r="AJ187" s="90"/>
      <c r="AK187" s="166" t="str">
        <f t="shared" si="38"/>
        <v/>
      </c>
      <c r="AL187" s="139" t="str">
        <f t="shared" si="39"/>
        <v/>
      </c>
      <c r="AM187" s="139" t="str">
        <f t="shared" si="40"/>
        <v/>
      </c>
      <c r="AN187" s="139" t="str">
        <f t="shared" si="41"/>
        <v/>
      </c>
      <c r="AO187" s="139" t="str">
        <f t="shared" si="42"/>
        <v/>
      </c>
      <c r="AP187" s="139" t="str">
        <f t="shared" si="43"/>
        <v/>
      </c>
      <c r="AQ187" s="141" t="str">
        <f t="shared" si="44"/>
        <v/>
      </c>
    </row>
    <row r="188" spans="1:43" ht="24" customHeight="1">
      <c r="A188" s="239"/>
      <c r="B188" s="240"/>
      <c r="C188" s="220"/>
      <c r="D188" s="221"/>
      <c r="E188" s="222"/>
      <c r="F188" s="220"/>
      <c r="G188" s="220"/>
      <c r="H188" s="223"/>
      <c r="I188" s="220"/>
      <c r="J188" s="224"/>
      <c r="K188" s="220"/>
      <c r="L188" s="221"/>
      <c r="M188" s="225"/>
      <c r="N188" s="224"/>
      <c r="O188" s="224"/>
      <c r="P188" s="222"/>
      <c r="Q188" s="226"/>
      <c r="R188" s="227"/>
      <c r="S188" s="241"/>
      <c r="T188" s="242"/>
      <c r="U188" s="243"/>
      <c r="V188" s="97"/>
      <c r="W188" s="175" t="str">
        <f t="shared" si="35"/>
        <v/>
      </c>
      <c r="X188" s="93" t="str">
        <f t="shared" si="37"/>
        <v/>
      </c>
      <c r="Y188" s="174" t="str">
        <f>IF(A188="","",IF(A188&lt;&gt;177,"エラー",177&amp;"人目"))</f>
        <v/>
      </c>
      <c r="Z188" s="95" t="str">
        <f>IFERROR(IF(OR(C188="",D188="",E188=""),"",VLOOKUP(C188&amp;D188&amp;E188,コード!$K$3:$L$210,2,FALSE)),"エラー")</f>
        <v/>
      </c>
      <c r="AA188" s="92" t="str">
        <f>IFERROR(IF(F188="","",VLOOKUP(F188,コード!$N$3:$O$4,2,FALSE)),"エラー")</f>
        <v/>
      </c>
      <c r="AB188" s="91" t="str">
        <f>IFERROR(IF(OR(G188="",H188=""),"",VLOOKUP(G188&amp;H188,コード!$T$3:$U$13,2,FALSE)),"エラー")</f>
        <v/>
      </c>
      <c r="AC188" s="91" t="str">
        <f>IFERROR(IF(I188="","",VLOOKUP(I188,コード!$W$3:$X$10,2,FALSE)),"エラー")</f>
        <v/>
      </c>
      <c r="AD188" s="91" t="str">
        <f>IFERROR(IF(J188="","",VLOOKUP(J188,コード!$Z$3:$AA$4,2,FALSE)),"エラー")</f>
        <v/>
      </c>
      <c r="AE188" s="176" t="str">
        <f t="shared" si="36"/>
        <v/>
      </c>
      <c r="AF188" s="177" t="str">
        <f>IFERROR(IF(N188="","",VLOOKUP(N188,コード!$AG$3:$AH$5,2,FALSE)),"エラー")</f>
        <v/>
      </c>
      <c r="AG188" s="94" t="str">
        <f>IFERROR(IF(O188="","",VLOOKUP(O188,コード!$AM$3:$AN$5,2,FALSE)),"エラー")</f>
        <v/>
      </c>
      <c r="AH188" s="94" t="str">
        <f>IFERROR(IF(P188="","",VLOOKUP(P188,コード!$AM$3:$AN$5,2,FALSE)),"エラー")</f>
        <v/>
      </c>
      <c r="AI188" s="96" t="str">
        <f>IFERROR(IF(OR(Q188="",R188=""),"",VLOOKUP(Q188&amp;R188,コード!$AS$3:$AT$12,2,FALSE)),"エラー")</f>
        <v/>
      </c>
      <c r="AJ188" s="90"/>
      <c r="AK188" s="166" t="str">
        <f t="shared" si="38"/>
        <v/>
      </c>
      <c r="AL188" s="139" t="str">
        <f t="shared" si="39"/>
        <v/>
      </c>
      <c r="AM188" s="139" t="str">
        <f t="shared" si="40"/>
        <v/>
      </c>
      <c r="AN188" s="139" t="str">
        <f t="shared" si="41"/>
        <v/>
      </c>
      <c r="AO188" s="139" t="str">
        <f t="shared" si="42"/>
        <v/>
      </c>
      <c r="AP188" s="139" t="str">
        <f t="shared" si="43"/>
        <v/>
      </c>
      <c r="AQ188" s="141" t="str">
        <f t="shared" si="44"/>
        <v/>
      </c>
    </row>
    <row r="189" spans="1:43" ht="24" customHeight="1">
      <c r="A189" s="239"/>
      <c r="B189" s="240"/>
      <c r="C189" s="220"/>
      <c r="D189" s="221"/>
      <c r="E189" s="222"/>
      <c r="F189" s="220"/>
      <c r="G189" s="220"/>
      <c r="H189" s="223"/>
      <c r="I189" s="220"/>
      <c r="J189" s="224"/>
      <c r="K189" s="220"/>
      <c r="L189" s="221"/>
      <c r="M189" s="225"/>
      <c r="N189" s="224"/>
      <c r="O189" s="224"/>
      <c r="P189" s="222"/>
      <c r="Q189" s="226"/>
      <c r="R189" s="227"/>
      <c r="S189" s="241"/>
      <c r="T189" s="242"/>
      <c r="U189" s="243"/>
      <c r="V189" s="97"/>
      <c r="W189" s="175" t="str">
        <f t="shared" si="35"/>
        <v/>
      </c>
      <c r="X189" s="93" t="str">
        <f t="shared" si="37"/>
        <v/>
      </c>
      <c r="Y189" s="174" t="str">
        <f>IF(A189="","",IF(A189&lt;&gt;178,"エラー",178&amp;"人目"))</f>
        <v/>
      </c>
      <c r="Z189" s="95" t="str">
        <f>IFERROR(IF(OR(C189="",D189="",E189=""),"",VLOOKUP(C189&amp;D189&amp;E189,コード!$K$3:$L$210,2,FALSE)),"エラー")</f>
        <v/>
      </c>
      <c r="AA189" s="92" t="str">
        <f>IFERROR(IF(F189="","",VLOOKUP(F189,コード!$N$3:$O$4,2,FALSE)),"エラー")</f>
        <v/>
      </c>
      <c r="AB189" s="91" t="str">
        <f>IFERROR(IF(OR(G189="",H189=""),"",VLOOKUP(G189&amp;H189,コード!$T$3:$U$13,2,FALSE)),"エラー")</f>
        <v/>
      </c>
      <c r="AC189" s="91" t="str">
        <f>IFERROR(IF(I189="","",VLOOKUP(I189,コード!$W$3:$X$10,2,FALSE)),"エラー")</f>
        <v/>
      </c>
      <c r="AD189" s="91" t="str">
        <f>IFERROR(IF(J189="","",VLOOKUP(J189,コード!$Z$3:$AA$4,2,FALSE)),"エラー")</f>
        <v/>
      </c>
      <c r="AE189" s="176" t="str">
        <f t="shared" si="36"/>
        <v/>
      </c>
      <c r="AF189" s="177" t="str">
        <f>IFERROR(IF(N189="","",VLOOKUP(N189,コード!$AG$3:$AH$5,2,FALSE)),"エラー")</f>
        <v/>
      </c>
      <c r="AG189" s="94" t="str">
        <f>IFERROR(IF(O189="","",VLOOKUP(O189,コード!$AM$3:$AN$5,2,FALSE)),"エラー")</f>
        <v/>
      </c>
      <c r="AH189" s="94" t="str">
        <f>IFERROR(IF(P189="","",VLOOKUP(P189,コード!$AM$3:$AN$5,2,FALSE)),"エラー")</f>
        <v/>
      </c>
      <c r="AI189" s="96" t="str">
        <f>IFERROR(IF(OR(Q189="",R189=""),"",VLOOKUP(Q189&amp;R189,コード!$AS$3:$AT$12,2,FALSE)),"エラー")</f>
        <v/>
      </c>
      <c r="AJ189" s="90"/>
      <c r="AK189" s="166" t="str">
        <f t="shared" si="38"/>
        <v/>
      </c>
      <c r="AL189" s="139" t="str">
        <f t="shared" si="39"/>
        <v/>
      </c>
      <c r="AM189" s="139" t="str">
        <f t="shared" si="40"/>
        <v/>
      </c>
      <c r="AN189" s="139" t="str">
        <f t="shared" si="41"/>
        <v/>
      </c>
      <c r="AO189" s="139" t="str">
        <f t="shared" si="42"/>
        <v/>
      </c>
      <c r="AP189" s="139" t="str">
        <f t="shared" si="43"/>
        <v/>
      </c>
      <c r="AQ189" s="141" t="str">
        <f t="shared" si="44"/>
        <v/>
      </c>
    </row>
    <row r="190" spans="1:43" ht="24" customHeight="1">
      <c r="A190" s="239"/>
      <c r="B190" s="240"/>
      <c r="C190" s="220"/>
      <c r="D190" s="221"/>
      <c r="E190" s="222"/>
      <c r="F190" s="220"/>
      <c r="G190" s="220"/>
      <c r="H190" s="223"/>
      <c r="I190" s="220"/>
      <c r="J190" s="224"/>
      <c r="K190" s="220"/>
      <c r="L190" s="221"/>
      <c r="M190" s="225"/>
      <c r="N190" s="224"/>
      <c r="O190" s="224"/>
      <c r="P190" s="222"/>
      <c r="Q190" s="226"/>
      <c r="R190" s="227"/>
      <c r="S190" s="241"/>
      <c r="T190" s="242"/>
      <c r="U190" s="243"/>
      <c r="V190" s="97"/>
      <c r="W190" s="175" t="str">
        <f t="shared" si="35"/>
        <v/>
      </c>
      <c r="X190" s="93" t="str">
        <f t="shared" si="37"/>
        <v/>
      </c>
      <c r="Y190" s="174" t="str">
        <f>IF(A190="","",IF(A190&lt;&gt;179,"エラー",179&amp;"人目"))</f>
        <v/>
      </c>
      <c r="Z190" s="95" t="str">
        <f>IFERROR(IF(OR(C190="",D190="",E190=""),"",VLOOKUP(C190&amp;D190&amp;E190,コード!$K$3:$L$210,2,FALSE)),"エラー")</f>
        <v/>
      </c>
      <c r="AA190" s="92" t="str">
        <f>IFERROR(IF(F190="","",VLOOKUP(F190,コード!$N$3:$O$4,2,FALSE)),"エラー")</f>
        <v/>
      </c>
      <c r="AB190" s="91" t="str">
        <f>IFERROR(IF(OR(G190="",H190=""),"",VLOOKUP(G190&amp;H190,コード!$T$3:$U$13,2,FALSE)),"エラー")</f>
        <v/>
      </c>
      <c r="AC190" s="91" t="str">
        <f>IFERROR(IF(I190="","",VLOOKUP(I190,コード!$W$3:$X$10,2,FALSE)),"エラー")</f>
        <v/>
      </c>
      <c r="AD190" s="91" t="str">
        <f>IFERROR(IF(J190="","",VLOOKUP(J190,コード!$Z$3:$AA$4,2,FALSE)),"エラー")</f>
        <v/>
      </c>
      <c r="AE190" s="176" t="str">
        <f t="shared" si="36"/>
        <v/>
      </c>
      <c r="AF190" s="177" t="str">
        <f>IFERROR(IF(N190="","",VLOOKUP(N190,コード!$AG$3:$AH$5,2,FALSE)),"エラー")</f>
        <v/>
      </c>
      <c r="AG190" s="94" t="str">
        <f>IFERROR(IF(O190="","",VLOOKUP(O190,コード!$AM$3:$AN$5,2,FALSE)),"エラー")</f>
        <v/>
      </c>
      <c r="AH190" s="94" t="str">
        <f>IFERROR(IF(P190="","",VLOOKUP(P190,コード!$AM$3:$AN$5,2,FALSE)),"エラー")</f>
        <v/>
      </c>
      <c r="AI190" s="96" t="str">
        <f>IFERROR(IF(OR(Q190="",R190=""),"",VLOOKUP(Q190&amp;R190,コード!$AS$3:$AT$12,2,FALSE)),"エラー")</f>
        <v/>
      </c>
      <c r="AJ190" s="90"/>
      <c r="AK190" s="166" t="str">
        <f t="shared" si="38"/>
        <v/>
      </c>
      <c r="AL190" s="139" t="str">
        <f t="shared" si="39"/>
        <v/>
      </c>
      <c r="AM190" s="139" t="str">
        <f t="shared" si="40"/>
        <v/>
      </c>
      <c r="AN190" s="139" t="str">
        <f t="shared" si="41"/>
        <v/>
      </c>
      <c r="AO190" s="139" t="str">
        <f t="shared" si="42"/>
        <v/>
      </c>
      <c r="AP190" s="139" t="str">
        <f t="shared" si="43"/>
        <v/>
      </c>
      <c r="AQ190" s="141" t="str">
        <f t="shared" si="44"/>
        <v/>
      </c>
    </row>
    <row r="191" spans="1:43" ht="24" customHeight="1">
      <c r="A191" s="239"/>
      <c r="B191" s="240"/>
      <c r="C191" s="220"/>
      <c r="D191" s="221"/>
      <c r="E191" s="222"/>
      <c r="F191" s="220"/>
      <c r="G191" s="220"/>
      <c r="H191" s="223"/>
      <c r="I191" s="220"/>
      <c r="J191" s="224"/>
      <c r="K191" s="220"/>
      <c r="L191" s="221"/>
      <c r="M191" s="225"/>
      <c r="N191" s="224"/>
      <c r="O191" s="224"/>
      <c r="P191" s="222"/>
      <c r="Q191" s="226"/>
      <c r="R191" s="227"/>
      <c r="S191" s="241"/>
      <c r="T191" s="242"/>
      <c r="U191" s="243"/>
      <c r="V191" s="97"/>
      <c r="W191" s="175" t="str">
        <f t="shared" si="35"/>
        <v/>
      </c>
      <c r="X191" s="93" t="str">
        <f t="shared" si="37"/>
        <v/>
      </c>
      <c r="Y191" s="174" t="str">
        <f>IF(A191="","",IF(A191&lt;&gt;180,"エラー",180&amp;"人目"))</f>
        <v/>
      </c>
      <c r="Z191" s="95" t="str">
        <f>IFERROR(IF(OR(C191="",D191="",E191=""),"",VLOOKUP(C191&amp;D191&amp;E191,コード!$K$3:$L$210,2,FALSE)),"エラー")</f>
        <v/>
      </c>
      <c r="AA191" s="92" t="str">
        <f>IFERROR(IF(F191="","",VLOOKUP(F191,コード!$N$3:$O$4,2,FALSE)),"エラー")</f>
        <v/>
      </c>
      <c r="AB191" s="91" t="str">
        <f>IFERROR(IF(OR(G191="",H191=""),"",VLOOKUP(G191&amp;H191,コード!$T$3:$U$13,2,FALSE)),"エラー")</f>
        <v/>
      </c>
      <c r="AC191" s="91" t="str">
        <f>IFERROR(IF(I191="","",VLOOKUP(I191,コード!$W$3:$X$10,2,FALSE)),"エラー")</f>
        <v/>
      </c>
      <c r="AD191" s="91" t="str">
        <f>IFERROR(IF(J191="","",VLOOKUP(J191,コード!$Z$3:$AA$4,2,FALSE)),"エラー")</f>
        <v/>
      </c>
      <c r="AE191" s="176" t="str">
        <f t="shared" si="36"/>
        <v/>
      </c>
      <c r="AF191" s="177" t="str">
        <f>IFERROR(IF(N191="","",VLOOKUP(N191,コード!$AG$3:$AH$5,2,FALSE)),"エラー")</f>
        <v/>
      </c>
      <c r="AG191" s="94" t="str">
        <f>IFERROR(IF(O191="","",VLOOKUP(O191,コード!$AM$3:$AN$5,2,FALSE)),"エラー")</f>
        <v/>
      </c>
      <c r="AH191" s="94" t="str">
        <f>IFERROR(IF(P191="","",VLOOKUP(P191,コード!$AM$3:$AN$5,2,FALSE)),"エラー")</f>
        <v/>
      </c>
      <c r="AI191" s="96" t="str">
        <f>IFERROR(IF(OR(Q191="",R191=""),"",VLOOKUP(Q191&amp;R191,コード!$AS$3:$AT$12,2,FALSE)),"エラー")</f>
        <v/>
      </c>
      <c r="AJ191" s="90"/>
      <c r="AK191" s="166" t="str">
        <f t="shared" si="38"/>
        <v/>
      </c>
      <c r="AL191" s="139" t="str">
        <f t="shared" si="39"/>
        <v/>
      </c>
      <c r="AM191" s="139" t="str">
        <f t="shared" si="40"/>
        <v/>
      </c>
      <c r="AN191" s="139" t="str">
        <f t="shared" si="41"/>
        <v/>
      </c>
      <c r="AO191" s="139" t="str">
        <f t="shared" si="42"/>
        <v/>
      </c>
      <c r="AP191" s="139" t="str">
        <f t="shared" si="43"/>
        <v/>
      </c>
      <c r="AQ191" s="141" t="str">
        <f t="shared" si="44"/>
        <v/>
      </c>
    </row>
    <row r="192" spans="1:43" ht="24" customHeight="1">
      <c r="A192" s="239"/>
      <c r="B192" s="240"/>
      <c r="C192" s="220"/>
      <c r="D192" s="221"/>
      <c r="E192" s="222"/>
      <c r="F192" s="220"/>
      <c r="G192" s="220"/>
      <c r="H192" s="223"/>
      <c r="I192" s="220"/>
      <c r="J192" s="224"/>
      <c r="K192" s="220"/>
      <c r="L192" s="221"/>
      <c r="M192" s="225"/>
      <c r="N192" s="224"/>
      <c r="O192" s="224"/>
      <c r="P192" s="222"/>
      <c r="Q192" s="226"/>
      <c r="R192" s="227"/>
      <c r="S192" s="241"/>
      <c r="T192" s="242"/>
      <c r="U192" s="243"/>
      <c r="V192" s="97"/>
      <c r="W192" s="175" t="str">
        <f t="shared" si="35"/>
        <v/>
      </c>
      <c r="X192" s="93" t="str">
        <f t="shared" si="37"/>
        <v/>
      </c>
      <c r="Y192" s="174" t="str">
        <f>IF(A192="","",IF(A192&lt;&gt;181,"エラー",181&amp;"人目"))</f>
        <v/>
      </c>
      <c r="Z192" s="95" t="str">
        <f>IFERROR(IF(OR(C192="",D192="",E192=""),"",VLOOKUP(C192&amp;D192&amp;E192,コード!$K$3:$L$210,2,FALSE)),"エラー")</f>
        <v/>
      </c>
      <c r="AA192" s="92" t="str">
        <f>IFERROR(IF(F192="","",VLOOKUP(F192,コード!$N$3:$O$4,2,FALSE)),"エラー")</f>
        <v/>
      </c>
      <c r="AB192" s="91" t="str">
        <f>IFERROR(IF(OR(G192="",H192=""),"",VLOOKUP(G192&amp;H192,コード!$T$3:$U$13,2,FALSE)),"エラー")</f>
        <v/>
      </c>
      <c r="AC192" s="91" t="str">
        <f>IFERROR(IF(I192="","",VLOOKUP(I192,コード!$W$3:$X$10,2,FALSE)),"エラー")</f>
        <v/>
      </c>
      <c r="AD192" s="91" t="str">
        <f>IFERROR(IF(J192="","",VLOOKUP(J192,コード!$Z$3:$AA$4,2,FALSE)),"エラー")</f>
        <v/>
      </c>
      <c r="AE192" s="176" t="str">
        <f t="shared" si="36"/>
        <v/>
      </c>
      <c r="AF192" s="177" t="str">
        <f>IFERROR(IF(N192="","",VLOOKUP(N192,コード!$AG$3:$AH$5,2,FALSE)),"エラー")</f>
        <v/>
      </c>
      <c r="AG192" s="94" t="str">
        <f>IFERROR(IF(O192="","",VLOOKUP(O192,コード!$AM$3:$AN$5,2,FALSE)),"エラー")</f>
        <v/>
      </c>
      <c r="AH192" s="94" t="str">
        <f>IFERROR(IF(P192="","",VLOOKUP(P192,コード!$AM$3:$AN$5,2,FALSE)),"エラー")</f>
        <v/>
      </c>
      <c r="AI192" s="96" t="str">
        <f>IFERROR(IF(OR(Q192="",R192=""),"",VLOOKUP(Q192&amp;R192,コード!$AS$3:$AT$12,2,FALSE)),"エラー")</f>
        <v/>
      </c>
      <c r="AJ192" s="90"/>
      <c r="AK192" s="166" t="str">
        <f t="shared" si="38"/>
        <v/>
      </c>
      <c r="AL192" s="139" t="str">
        <f t="shared" si="39"/>
        <v/>
      </c>
      <c r="AM192" s="139" t="str">
        <f t="shared" si="40"/>
        <v/>
      </c>
      <c r="AN192" s="139" t="str">
        <f t="shared" si="41"/>
        <v/>
      </c>
      <c r="AO192" s="139" t="str">
        <f t="shared" si="42"/>
        <v/>
      </c>
      <c r="AP192" s="139" t="str">
        <f t="shared" si="43"/>
        <v/>
      </c>
      <c r="AQ192" s="141" t="str">
        <f t="shared" si="44"/>
        <v/>
      </c>
    </row>
    <row r="193" spans="1:43" ht="24" customHeight="1">
      <c r="A193" s="239"/>
      <c r="B193" s="240"/>
      <c r="C193" s="220"/>
      <c r="D193" s="221"/>
      <c r="E193" s="222"/>
      <c r="F193" s="220"/>
      <c r="G193" s="220"/>
      <c r="H193" s="223"/>
      <c r="I193" s="220"/>
      <c r="J193" s="224"/>
      <c r="K193" s="220"/>
      <c r="L193" s="221"/>
      <c r="M193" s="225"/>
      <c r="N193" s="224"/>
      <c r="O193" s="224"/>
      <c r="P193" s="222"/>
      <c r="Q193" s="226"/>
      <c r="R193" s="227"/>
      <c r="S193" s="241"/>
      <c r="T193" s="242"/>
      <c r="U193" s="243"/>
      <c r="V193" s="97"/>
      <c r="W193" s="175" t="str">
        <f t="shared" si="35"/>
        <v/>
      </c>
      <c r="X193" s="93" t="str">
        <f t="shared" si="37"/>
        <v/>
      </c>
      <c r="Y193" s="174" t="str">
        <f>IF(A193="","",IF(A193&lt;&gt;182,"エラー",182&amp;"人目"))</f>
        <v/>
      </c>
      <c r="Z193" s="95" t="str">
        <f>IFERROR(IF(OR(C193="",D193="",E193=""),"",VLOOKUP(C193&amp;D193&amp;E193,コード!$K$3:$L$210,2,FALSE)),"エラー")</f>
        <v/>
      </c>
      <c r="AA193" s="92" t="str">
        <f>IFERROR(IF(F193="","",VLOOKUP(F193,コード!$N$3:$O$4,2,FALSE)),"エラー")</f>
        <v/>
      </c>
      <c r="AB193" s="91" t="str">
        <f>IFERROR(IF(OR(G193="",H193=""),"",VLOOKUP(G193&amp;H193,コード!$T$3:$U$13,2,FALSE)),"エラー")</f>
        <v/>
      </c>
      <c r="AC193" s="91" t="str">
        <f>IFERROR(IF(I193="","",VLOOKUP(I193,コード!$W$3:$X$10,2,FALSE)),"エラー")</f>
        <v/>
      </c>
      <c r="AD193" s="91" t="str">
        <f>IFERROR(IF(J193="","",VLOOKUP(J193,コード!$Z$3:$AA$4,2,FALSE)),"エラー")</f>
        <v/>
      </c>
      <c r="AE193" s="176" t="str">
        <f t="shared" si="36"/>
        <v/>
      </c>
      <c r="AF193" s="177" t="str">
        <f>IFERROR(IF(N193="","",VLOOKUP(N193,コード!$AG$3:$AH$5,2,FALSE)),"エラー")</f>
        <v/>
      </c>
      <c r="AG193" s="94" t="str">
        <f>IFERROR(IF(O193="","",VLOOKUP(O193,コード!$AM$3:$AN$5,2,FALSE)),"エラー")</f>
        <v/>
      </c>
      <c r="AH193" s="94" t="str">
        <f>IFERROR(IF(P193="","",VLOOKUP(P193,コード!$AM$3:$AN$5,2,FALSE)),"エラー")</f>
        <v/>
      </c>
      <c r="AI193" s="96" t="str">
        <f>IFERROR(IF(OR(Q193="",R193=""),"",VLOOKUP(Q193&amp;R193,コード!$AS$3:$AT$12,2,FALSE)),"エラー")</f>
        <v/>
      </c>
      <c r="AJ193" s="90"/>
      <c r="AK193" s="166" t="str">
        <f t="shared" si="38"/>
        <v/>
      </c>
      <c r="AL193" s="139" t="str">
        <f t="shared" si="39"/>
        <v/>
      </c>
      <c r="AM193" s="139" t="str">
        <f t="shared" si="40"/>
        <v/>
      </c>
      <c r="AN193" s="139" t="str">
        <f t="shared" si="41"/>
        <v/>
      </c>
      <c r="AO193" s="139" t="str">
        <f t="shared" si="42"/>
        <v/>
      </c>
      <c r="AP193" s="139" t="str">
        <f t="shared" si="43"/>
        <v/>
      </c>
      <c r="AQ193" s="141" t="str">
        <f t="shared" si="44"/>
        <v/>
      </c>
    </row>
    <row r="194" spans="1:43" ht="24" customHeight="1">
      <c r="A194" s="239"/>
      <c r="B194" s="240"/>
      <c r="C194" s="220"/>
      <c r="D194" s="221"/>
      <c r="E194" s="222"/>
      <c r="F194" s="220"/>
      <c r="G194" s="220"/>
      <c r="H194" s="223"/>
      <c r="I194" s="220"/>
      <c r="J194" s="224"/>
      <c r="K194" s="220"/>
      <c r="L194" s="221"/>
      <c r="M194" s="225"/>
      <c r="N194" s="224"/>
      <c r="O194" s="224"/>
      <c r="P194" s="222"/>
      <c r="Q194" s="226"/>
      <c r="R194" s="227"/>
      <c r="S194" s="241"/>
      <c r="T194" s="242"/>
      <c r="U194" s="243"/>
      <c r="V194" s="97"/>
      <c r="W194" s="175" t="str">
        <f t="shared" si="35"/>
        <v/>
      </c>
      <c r="X194" s="93" t="str">
        <f t="shared" si="37"/>
        <v/>
      </c>
      <c r="Y194" s="174" t="str">
        <f>IF(A194="","",IF(A194&lt;&gt;183,"エラー",183&amp;"人目"))</f>
        <v/>
      </c>
      <c r="Z194" s="95" t="str">
        <f>IFERROR(IF(OR(C194="",D194="",E194=""),"",VLOOKUP(C194&amp;D194&amp;E194,コード!$K$3:$L$210,2,FALSE)),"エラー")</f>
        <v/>
      </c>
      <c r="AA194" s="92" t="str">
        <f>IFERROR(IF(F194="","",VLOOKUP(F194,コード!$N$3:$O$4,2,FALSE)),"エラー")</f>
        <v/>
      </c>
      <c r="AB194" s="91" t="str">
        <f>IFERROR(IF(OR(G194="",H194=""),"",VLOOKUP(G194&amp;H194,コード!$T$3:$U$13,2,FALSE)),"エラー")</f>
        <v/>
      </c>
      <c r="AC194" s="91" t="str">
        <f>IFERROR(IF(I194="","",VLOOKUP(I194,コード!$W$3:$X$10,2,FALSE)),"エラー")</f>
        <v/>
      </c>
      <c r="AD194" s="91" t="str">
        <f>IFERROR(IF(J194="","",VLOOKUP(J194,コード!$Z$3:$AA$4,2,FALSE)),"エラー")</f>
        <v/>
      </c>
      <c r="AE194" s="176" t="str">
        <f t="shared" si="36"/>
        <v/>
      </c>
      <c r="AF194" s="177" t="str">
        <f>IFERROR(IF(N194="","",VLOOKUP(N194,コード!$AG$3:$AH$5,2,FALSE)),"エラー")</f>
        <v/>
      </c>
      <c r="AG194" s="94" t="str">
        <f>IFERROR(IF(O194="","",VLOOKUP(O194,コード!$AM$3:$AN$5,2,FALSE)),"エラー")</f>
        <v/>
      </c>
      <c r="AH194" s="94" t="str">
        <f>IFERROR(IF(P194="","",VLOOKUP(P194,コード!$AM$3:$AN$5,2,FALSE)),"エラー")</f>
        <v/>
      </c>
      <c r="AI194" s="96" t="str">
        <f>IFERROR(IF(OR(Q194="",R194=""),"",VLOOKUP(Q194&amp;R194,コード!$AS$3:$AT$12,2,FALSE)),"エラー")</f>
        <v/>
      </c>
      <c r="AJ194" s="90"/>
      <c r="AK194" s="166" t="str">
        <f t="shared" si="38"/>
        <v/>
      </c>
      <c r="AL194" s="139" t="str">
        <f t="shared" si="39"/>
        <v/>
      </c>
      <c r="AM194" s="139" t="str">
        <f t="shared" si="40"/>
        <v/>
      </c>
      <c r="AN194" s="139" t="str">
        <f t="shared" si="41"/>
        <v/>
      </c>
      <c r="AO194" s="139" t="str">
        <f t="shared" si="42"/>
        <v/>
      </c>
      <c r="AP194" s="139" t="str">
        <f t="shared" si="43"/>
        <v/>
      </c>
      <c r="AQ194" s="141" t="str">
        <f t="shared" si="44"/>
        <v/>
      </c>
    </row>
    <row r="195" spans="1:43" ht="24" customHeight="1">
      <c r="A195" s="239"/>
      <c r="B195" s="240"/>
      <c r="C195" s="220"/>
      <c r="D195" s="221"/>
      <c r="E195" s="222"/>
      <c r="F195" s="220"/>
      <c r="G195" s="220"/>
      <c r="H195" s="223"/>
      <c r="I195" s="220"/>
      <c r="J195" s="224"/>
      <c r="K195" s="220"/>
      <c r="L195" s="221"/>
      <c r="M195" s="225"/>
      <c r="N195" s="224"/>
      <c r="O195" s="224"/>
      <c r="P195" s="222"/>
      <c r="Q195" s="226"/>
      <c r="R195" s="227"/>
      <c r="S195" s="241"/>
      <c r="T195" s="242"/>
      <c r="U195" s="243"/>
      <c r="V195" s="97"/>
      <c r="W195" s="175" t="str">
        <f t="shared" si="35"/>
        <v/>
      </c>
      <c r="X195" s="93" t="str">
        <f t="shared" si="37"/>
        <v/>
      </c>
      <c r="Y195" s="174" t="str">
        <f>IF(A195="","",IF(A195&lt;&gt;184,"エラー",184&amp;"人目"))</f>
        <v/>
      </c>
      <c r="Z195" s="95" t="str">
        <f>IFERROR(IF(OR(C195="",D195="",E195=""),"",VLOOKUP(C195&amp;D195&amp;E195,コード!$K$3:$L$210,2,FALSE)),"エラー")</f>
        <v/>
      </c>
      <c r="AA195" s="92" t="str">
        <f>IFERROR(IF(F195="","",VLOOKUP(F195,コード!$N$3:$O$4,2,FALSE)),"エラー")</f>
        <v/>
      </c>
      <c r="AB195" s="91" t="str">
        <f>IFERROR(IF(OR(G195="",H195=""),"",VLOOKUP(G195&amp;H195,コード!$T$3:$U$13,2,FALSE)),"エラー")</f>
        <v/>
      </c>
      <c r="AC195" s="91" t="str">
        <f>IFERROR(IF(I195="","",VLOOKUP(I195,コード!$W$3:$X$10,2,FALSE)),"エラー")</f>
        <v/>
      </c>
      <c r="AD195" s="91" t="str">
        <f>IFERROR(IF(J195="","",VLOOKUP(J195,コード!$Z$3:$AA$4,2,FALSE)),"エラー")</f>
        <v/>
      </c>
      <c r="AE195" s="176" t="str">
        <f t="shared" si="36"/>
        <v/>
      </c>
      <c r="AF195" s="177" t="str">
        <f>IFERROR(IF(N195="","",VLOOKUP(N195,コード!$AG$3:$AH$5,2,FALSE)),"エラー")</f>
        <v/>
      </c>
      <c r="AG195" s="94" t="str">
        <f>IFERROR(IF(O195="","",VLOOKUP(O195,コード!$AM$3:$AN$5,2,FALSE)),"エラー")</f>
        <v/>
      </c>
      <c r="AH195" s="94" t="str">
        <f>IFERROR(IF(P195="","",VLOOKUP(P195,コード!$AM$3:$AN$5,2,FALSE)),"エラー")</f>
        <v/>
      </c>
      <c r="AI195" s="96" t="str">
        <f>IFERROR(IF(OR(Q195="",R195=""),"",VLOOKUP(Q195&amp;R195,コード!$AS$3:$AT$12,2,FALSE)),"エラー")</f>
        <v/>
      </c>
      <c r="AJ195" s="90"/>
      <c r="AK195" s="166" t="str">
        <f t="shared" si="38"/>
        <v/>
      </c>
      <c r="AL195" s="139" t="str">
        <f t="shared" si="39"/>
        <v/>
      </c>
      <c r="AM195" s="139" t="str">
        <f t="shared" si="40"/>
        <v/>
      </c>
      <c r="AN195" s="139" t="str">
        <f t="shared" si="41"/>
        <v/>
      </c>
      <c r="AO195" s="139" t="str">
        <f t="shared" si="42"/>
        <v/>
      </c>
      <c r="AP195" s="139" t="str">
        <f t="shared" si="43"/>
        <v/>
      </c>
      <c r="AQ195" s="141" t="str">
        <f t="shared" si="44"/>
        <v/>
      </c>
    </row>
    <row r="196" spans="1:43" ht="24" customHeight="1">
      <c r="A196" s="239"/>
      <c r="B196" s="240"/>
      <c r="C196" s="220"/>
      <c r="D196" s="221"/>
      <c r="E196" s="222"/>
      <c r="F196" s="220"/>
      <c r="G196" s="220"/>
      <c r="H196" s="223"/>
      <c r="I196" s="220"/>
      <c r="J196" s="224"/>
      <c r="K196" s="220"/>
      <c r="L196" s="221"/>
      <c r="M196" s="225"/>
      <c r="N196" s="224"/>
      <c r="O196" s="224"/>
      <c r="P196" s="222"/>
      <c r="Q196" s="226"/>
      <c r="R196" s="227"/>
      <c r="S196" s="241"/>
      <c r="T196" s="242"/>
      <c r="U196" s="243"/>
      <c r="V196" s="97"/>
      <c r="W196" s="175" t="str">
        <f t="shared" si="35"/>
        <v/>
      </c>
      <c r="X196" s="93" t="str">
        <f t="shared" si="37"/>
        <v/>
      </c>
      <c r="Y196" s="174" t="str">
        <f>IF(A196="","",IF(A196&lt;&gt;185,"エラー",185&amp;"人目"))</f>
        <v/>
      </c>
      <c r="Z196" s="95" t="str">
        <f>IFERROR(IF(OR(C196="",D196="",E196=""),"",VLOOKUP(C196&amp;D196&amp;E196,コード!$K$3:$L$210,2,FALSE)),"エラー")</f>
        <v/>
      </c>
      <c r="AA196" s="92" t="str">
        <f>IFERROR(IF(F196="","",VLOOKUP(F196,コード!$N$3:$O$4,2,FALSE)),"エラー")</f>
        <v/>
      </c>
      <c r="AB196" s="91" t="str">
        <f>IFERROR(IF(OR(G196="",H196=""),"",VLOOKUP(G196&amp;H196,コード!$T$3:$U$13,2,FALSE)),"エラー")</f>
        <v/>
      </c>
      <c r="AC196" s="91" t="str">
        <f>IFERROR(IF(I196="","",VLOOKUP(I196,コード!$W$3:$X$10,2,FALSE)),"エラー")</f>
        <v/>
      </c>
      <c r="AD196" s="91" t="str">
        <f>IFERROR(IF(J196="","",VLOOKUP(J196,コード!$Z$3:$AA$4,2,FALSE)),"エラー")</f>
        <v/>
      </c>
      <c r="AE196" s="176" t="str">
        <f t="shared" si="36"/>
        <v/>
      </c>
      <c r="AF196" s="177" t="str">
        <f>IFERROR(IF(N196="","",VLOOKUP(N196,コード!$AG$3:$AH$5,2,FALSE)),"エラー")</f>
        <v/>
      </c>
      <c r="AG196" s="94" t="str">
        <f>IFERROR(IF(O196="","",VLOOKUP(O196,コード!$AM$3:$AN$5,2,FALSE)),"エラー")</f>
        <v/>
      </c>
      <c r="AH196" s="94" t="str">
        <f>IFERROR(IF(P196="","",VLOOKUP(P196,コード!$AM$3:$AN$5,2,FALSE)),"エラー")</f>
        <v/>
      </c>
      <c r="AI196" s="96" t="str">
        <f>IFERROR(IF(OR(Q196="",R196=""),"",VLOOKUP(Q196&amp;R196,コード!$AS$3:$AT$12,2,FALSE)),"エラー")</f>
        <v/>
      </c>
      <c r="AJ196" s="90"/>
      <c r="AK196" s="166" t="str">
        <f t="shared" si="38"/>
        <v/>
      </c>
      <c r="AL196" s="139" t="str">
        <f t="shared" si="39"/>
        <v/>
      </c>
      <c r="AM196" s="139" t="str">
        <f t="shared" si="40"/>
        <v/>
      </c>
      <c r="AN196" s="139" t="str">
        <f t="shared" si="41"/>
        <v/>
      </c>
      <c r="AO196" s="139" t="str">
        <f t="shared" si="42"/>
        <v/>
      </c>
      <c r="AP196" s="139" t="str">
        <f t="shared" si="43"/>
        <v/>
      </c>
      <c r="AQ196" s="141" t="str">
        <f t="shared" si="44"/>
        <v/>
      </c>
    </row>
    <row r="197" spans="1:43" ht="24" customHeight="1">
      <c r="A197" s="239"/>
      <c r="B197" s="240"/>
      <c r="C197" s="220"/>
      <c r="D197" s="221"/>
      <c r="E197" s="222"/>
      <c r="F197" s="220"/>
      <c r="G197" s="220"/>
      <c r="H197" s="223"/>
      <c r="I197" s="220"/>
      <c r="J197" s="224"/>
      <c r="K197" s="220"/>
      <c r="L197" s="221"/>
      <c r="M197" s="225"/>
      <c r="N197" s="224"/>
      <c r="O197" s="224"/>
      <c r="P197" s="222"/>
      <c r="Q197" s="226"/>
      <c r="R197" s="227"/>
      <c r="S197" s="241"/>
      <c r="T197" s="242"/>
      <c r="U197" s="243"/>
      <c r="V197" s="97"/>
      <c r="W197" s="175" t="str">
        <f t="shared" si="35"/>
        <v/>
      </c>
      <c r="X197" s="93" t="str">
        <f t="shared" si="37"/>
        <v/>
      </c>
      <c r="Y197" s="174" t="str">
        <f>IF(A197="","",IF(A197&lt;&gt;186,"エラー",186&amp;"人目"))</f>
        <v/>
      </c>
      <c r="Z197" s="95" t="str">
        <f>IFERROR(IF(OR(C197="",D197="",E197=""),"",VLOOKUP(C197&amp;D197&amp;E197,コード!$K$3:$L$210,2,FALSE)),"エラー")</f>
        <v/>
      </c>
      <c r="AA197" s="92" t="str">
        <f>IFERROR(IF(F197="","",VLOOKUP(F197,コード!$N$3:$O$4,2,FALSE)),"エラー")</f>
        <v/>
      </c>
      <c r="AB197" s="91" t="str">
        <f>IFERROR(IF(OR(G197="",H197=""),"",VLOOKUP(G197&amp;H197,コード!$T$3:$U$13,2,FALSE)),"エラー")</f>
        <v/>
      </c>
      <c r="AC197" s="91" t="str">
        <f>IFERROR(IF(I197="","",VLOOKUP(I197,コード!$W$3:$X$10,2,FALSE)),"エラー")</f>
        <v/>
      </c>
      <c r="AD197" s="91" t="str">
        <f>IFERROR(IF(J197="","",VLOOKUP(J197,コード!$Z$3:$AA$4,2,FALSE)),"エラー")</f>
        <v/>
      </c>
      <c r="AE197" s="176" t="str">
        <f t="shared" si="36"/>
        <v/>
      </c>
      <c r="AF197" s="177" t="str">
        <f>IFERROR(IF(N197="","",VLOOKUP(N197,コード!$AG$3:$AH$5,2,FALSE)),"エラー")</f>
        <v/>
      </c>
      <c r="AG197" s="94" t="str">
        <f>IFERROR(IF(O197="","",VLOOKUP(O197,コード!$AM$3:$AN$5,2,FALSE)),"エラー")</f>
        <v/>
      </c>
      <c r="AH197" s="94" t="str">
        <f>IFERROR(IF(P197="","",VLOOKUP(P197,コード!$AM$3:$AN$5,2,FALSE)),"エラー")</f>
        <v/>
      </c>
      <c r="AI197" s="96" t="str">
        <f>IFERROR(IF(OR(Q197="",R197=""),"",VLOOKUP(Q197&amp;R197,コード!$AS$3:$AT$12,2,FALSE)),"エラー")</f>
        <v/>
      </c>
      <c r="AJ197" s="90"/>
      <c r="AK197" s="166" t="str">
        <f t="shared" si="38"/>
        <v/>
      </c>
      <c r="AL197" s="139" t="str">
        <f t="shared" si="39"/>
        <v/>
      </c>
      <c r="AM197" s="139" t="str">
        <f t="shared" si="40"/>
        <v/>
      </c>
      <c r="AN197" s="139" t="str">
        <f t="shared" si="41"/>
        <v/>
      </c>
      <c r="AO197" s="139" t="str">
        <f t="shared" si="42"/>
        <v/>
      </c>
      <c r="AP197" s="139" t="str">
        <f t="shared" si="43"/>
        <v/>
      </c>
      <c r="AQ197" s="141" t="str">
        <f t="shared" si="44"/>
        <v/>
      </c>
    </row>
    <row r="198" spans="1:43" ht="24" customHeight="1">
      <c r="A198" s="239"/>
      <c r="B198" s="240"/>
      <c r="C198" s="220"/>
      <c r="D198" s="221"/>
      <c r="E198" s="222"/>
      <c r="F198" s="220"/>
      <c r="G198" s="220"/>
      <c r="H198" s="223"/>
      <c r="I198" s="220"/>
      <c r="J198" s="224"/>
      <c r="K198" s="220"/>
      <c r="L198" s="221"/>
      <c r="M198" s="225"/>
      <c r="N198" s="224"/>
      <c r="O198" s="224"/>
      <c r="P198" s="222"/>
      <c r="Q198" s="226"/>
      <c r="R198" s="227"/>
      <c r="S198" s="241"/>
      <c r="T198" s="242"/>
      <c r="U198" s="243"/>
      <c r="V198" s="97"/>
      <c r="W198" s="175" t="str">
        <f t="shared" si="35"/>
        <v/>
      </c>
      <c r="X198" s="93" t="str">
        <f t="shared" si="37"/>
        <v/>
      </c>
      <c r="Y198" s="174" t="str">
        <f>IF(A198="","",IF(A198&lt;&gt;187,"エラー",187&amp;"人目"))</f>
        <v/>
      </c>
      <c r="Z198" s="95" t="str">
        <f>IFERROR(IF(OR(C198="",D198="",E198=""),"",VLOOKUP(C198&amp;D198&amp;E198,コード!$K$3:$L$210,2,FALSE)),"エラー")</f>
        <v/>
      </c>
      <c r="AA198" s="92" t="str">
        <f>IFERROR(IF(F198="","",VLOOKUP(F198,コード!$N$3:$O$4,2,FALSE)),"エラー")</f>
        <v/>
      </c>
      <c r="AB198" s="91" t="str">
        <f>IFERROR(IF(OR(G198="",H198=""),"",VLOOKUP(G198&amp;H198,コード!$T$3:$U$13,2,FALSE)),"エラー")</f>
        <v/>
      </c>
      <c r="AC198" s="91" t="str">
        <f>IFERROR(IF(I198="","",VLOOKUP(I198,コード!$W$3:$X$10,2,FALSE)),"エラー")</f>
        <v/>
      </c>
      <c r="AD198" s="91" t="str">
        <f>IFERROR(IF(J198="","",VLOOKUP(J198,コード!$Z$3:$AA$4,2,FALSE)),"エラー")</f>
        <v/>
      </c>
      <c r="AE198" s="176" t="str">
        <f t="shared" si="36"/>
        <v/>
      </c>
      <c r="AF198" s="177" t="str">
        <f>IFERROR(IF(N198="","",VLOOKUP(N198,コード!$AG$3:$AH$5,2,FALSE)),"エラー")</f>
        <v/>
      </c>
      <c r="AG198" s="94" t="str">
        <f>IFERROR(IF(O198="","",VLOOKUP(O198,コード!$AM$3:$AN$5,2,FALSE)),"エラー")</f>
        <v/>
      </c>
      <c r="AH198" s="94" t="str">
        <f>IFERROR(IF(P198="","",VLOOKUP(P198,コード!$AM$3:$AN$5,2,FALSE)),"エラー")</f>
        <v/>
      </c>
      <c r="AI198" s="96" t="str">
        <f>IFERROR(IF(OR(Q198="",R198=""),"",VLOOKUP(Q198&amp;R198,コード!$AS$3:$AT$12,2,FALSE)),"エラー")</f>
        <v/>
      </c>
      <c r="AJ198" s="90"/>
      <c r="AK198" s="166" t="str">
        <f t="shared" si="38"/>
        <v/>
      </c>
      <c r="AL198" s="139" t="str">
        <f t="shared" si="39"/>
        <v/>
      </c>
      <c r="AM198" s="139" t="str">
        <f t="shared" si="40"/>
        <v/>
      </c>
      <c r="AN198" s="139" t="str">
        <f t="shared" si="41"/>
        <v/>
      </c>
      <c r="AO198" s="139" t="str">
        <f t="shared" si="42"/>
        <v/>
      </c>
      <c r="AP198" s="139" t="str">
        <f t="shared" si="43"/>
        <v/>
      </c>
      <c r="AQ198" s="141" t="str">
        <f t="shared" si="44"/>
        <v/>
      </c>
    </row>
    <row r="199" spans="1:43" ht="24" customHeight="1">
      <c r="A199" s="239"/>
      <c r="B199" s="240"/>
      <c r="C199" s="220"/>
      <c r="D199" s="221"/>
      <c r="E199" s="222"/>
      <c r="F199" s="220"/>
      <c r="G199" s="220"/>
      <c r="H199" s="223"/>
      <c r="I199" s="220"/>
      <c r="J199" s="224"/>
      <c r="K199" s="220"/>
      <c r="L199" s="221"/>
      <c r="M199" s="225"/>
      <c r="N199" s="224"/>
      <c r="O199" s="224"/>
      <c r="P199" s="222"/>
      <c r="Q199" s="226"/>
      <c r="R199" s="227"/>
      <c r="S199" s="241"/>
      <c r="T199" s="242"/>
      <c r="U199" s="243"/>
      <c r="V199" s="97"/>
      <c r="W199" s="175" t="str">
        <f t="shared" si="35"/>
        <v/>
      </c>
      <c r="X199" s="93" t="str">
        <f t="shared" si="37"/>
        <v/>
      </c>
      <c r="Y199" s="174" t="str">
        <f>IF(A199="","",IF(A199&lt;&gt;188,"エラー",188&amp;"人目"))</f>
        <v/>
      </c>
      <c r="Z199" s="95" t="str">
        <f>IFERROR(IF(OR(C199="",D199="",E199=""),"",VLOOKUP(C199&amp;D199&amp;E199,コード!$K$3:$L$210,2,FALSE)),"エラー")</f>
        <v/>
      </c>
      <c r="AA199" s="92" t="str">
        <f>IFERROR(IF(F199="","",VLOOKUP(F199,コード!$N$3:$O$4,2,FALSE)),"エラー")</f>
        <v/>
      </c>
      <c r="AB199" s="91" t="str">
        <f>IFERROR(IF(OR(G199="",H199=""),"",VLOOKUP(G199&amp;H199,コード!$T$3:$U$13,2,FALSE)),"エラー")</f>
        <v/>
      </c>
      <c r="AC199" s="91" t="str">
        <f>IFERROR(IF(I199="","",VLOOKUP(I199,コード!$W$3:$X$10,2,FALSE)),"エラー")</f>
        <v/>
      </c>
      <c r="AD199" s="91" t="str">
        <f>IFERROR(IF(J199="","",VLOOKUP(J199,コード!$Z$3:$AA$4,2,FALSE)),"エラー")</f>
        <v/>
      </c>
      <c r="AE199" s="176" t="str">
        <f t="shared" si="36"/>
        <v/>
      </c>
      <c r="AF199" s="177" t="str">
        <f>IFERROR(IF(N199="","",VLOOKUP(N199,コード!$AG$3:$AH$5,2,FALSE)),"エラー")</f>
        <v/>
      </c>
      <c r="AG199" s="94" t="str">
        <f>IFERROR(IF(O199="","",VLOOKUP(O199,コード!$AM$3:$AN$5,2,FALSE)),"エラー")</f>
        <v/>
      </c>
      <c r="AH199" s="94" t="str">
        <f>IFERROR(IF(P199="","",VLOOKUP(P199,コード!$AM$3:$AN$5,2,FALSE)),"エラー")</f>
        <v/>
      </c>
      <c r="AI199" s="96" t="str">
        <f>IFERROR(IF(OR(Q199="",R199=""),"",VLOOKUP(Q199&amp;R199,コード!$AS$3:$AT$12,2,FALSE)),"エラー")</f>
        <v/>
      </c>
      <c r="AJ199" s="90"/>
      <c r="AK199" s="166" t="str">
        <f t="shared" si="38"/>
        <v/>
      </c>
      <c r="AL199" s="139" t="str">
        <f t="shared" si="39"/>
        <v/>
      </c>
      <c r="AM199" s="139" t="str">
        <f t="shared" si="40"/>
        <v/>
      </c>
      <c r="AN199" s="139" t="str">
        <f t="shared" si="41"/>
        <v/>
      </c>
      <c r="AO199" s="139" t="str">
        <f t="shared" si="42"/>
        <v/>
      </c>
      <c r="AP199" s="139" t="str">
        <f t="shared" si="43"/>
        <v/>
      </c>
      <c r="AQ199" s="141" t="str">
        <f t="shared" si="44"/>
        <v/>
      </c>
    </row>
    <row r="200" spans="1:43" ht="24" customHeight="1">
      <c r="A200" s="239"/>
      <c r="B200" s="240"/>
      <c r="C200" s="220"/>
      <c r="D200" s="221"/>
      <c r="E200" s="222"/>
      <c r="F200" s="220"/>
      <c r="G200" s="220"/>
      <c r="H200" s="223"/>
      <c r="I200" s="220"/>
      <c r="J200" s="224"/>
      <c r="K200" s="220"/>
      <c r="L200" s="221"/>
      <c r="M200" s="225"/>
      <c r="N200" s="224"/>
      <c r="O200" s="224"/>
      <c r="P200" s="222"/>
      <c r="Q200" s="226"/>
      <c r="R200" s="227"/>
      <c r="S200" s="241"/>
      <c r="T200" s="242"/>
      <c r="U200" s="243"/>
      <c r="V200" s="97"/>
      <c r="W200" s="175" t="str">
        <f t="shared" si="35"/>
        <v/>
      </c>
      <c r="X200" s="93" t="str">
        <f t="shared" si="37"/>
        <v/>
      </c>
      <c r="Y200" s="174" t="str">
        <f>IF(A200="","",IF(A200&lt;&gt;189,"エラー",189&amp;"人目"))</f>
        <v/>
      </c>
      <c r="Z200" s="95" t="str">
        <f>IFERROR(IF(OR(C200="",D200="",E200=""),"",VLOOKUP(C200&amp;D200&amp;E200,コード!$K$3:$L$210,2,FALSE)),"エラー")</f>
        <v/>
      </c>
      <c r="AA200" s="92" t="str">
        <f>IFERROR(IF(F200="","",VLOOKUP(F200,コード!$N$3:$O$4,2,FALSE)),"エラー")</f>
        <v/>
      </c>
      <c r="AB200" s="91" t="str">
        <f>IFERROR(IF(OR(G200="",H200=""),"",VLOOKUP(G200&amp;H200,コード!$T$3:$U$13,2,FALSE)),"エラー")</f>
        <v/>
      </c>
      <c r="AC200" s="91" t="str">
        <f>IFERROR(IF(I200="","",VLOOKUP(I200,コード!$W$3:$X$10,2,FALSE)),"エラー")</f>
        <v/>
      </c>
      <c r="AD200" s="91" t="str">
        <f>IFERROR(IF(J200="","",VLOOKUP(J200,コード!$Z$3:$AA$4,2,FALSE)),"エラー")</f>
        <v/>
      </c>
      <c r="AE200" s="176" t="str">
        <f t="shared" si="36"/>
        <v/>
      </c>
      <c r="AF200" s="177" t="str">
        <f>IFERROR(IF(N200="","",VLOOKUP(N200,コード!$AG$3:$AH$5,2,FALSE)),"エラー")</f>
        <v/>
      </c>
      <c r="AG200" s="94" t="str">
        <f>IFERROR(IF(O200="","",VLOOKUP(O200,コード!$AM$3:$AN$5,2,FALSE)),"エラー")</f>
        <v/>
      </c>
      <c r="AH200" s="94" t="str">
        <f>IFERROR(IF(P200="","",VLOOKUP(P200,コード!$AM$3:$AN$5,2,FALSE)),"エラー")</f>
        <v/>
      </c>
      <c r="AI200" s="96" t="str">
        <f>IFERROR(IF(OR(Q200="",R200=""),"",VLOOKUP(Q200&amp;R200,コード!$AS$3:$AT$12,2,FALSE)),"エラー")</f>
        <v/>
      </c>
      <c r="AJ200" s="90"/>
      <c r="AK200" s="166" t="str">
        <f t="shared" si="38"/>
        <v/>
      </c>
      <c r="AL200" s="139" t="str">
        <f t="shared" si="39"/>
        <v/>
      </c>
      <c r="AM200" s="139" t="str">
        <f t="shared" si="40"/>
        <v/>
      </c>
      <c r="AN200" s="139" t="str">
        <f t="shared" si="41"/>
        <v/>
      </c>
      <c r="AO200" s="139" t="str">
        <f t="shared" si="42"/>
        <v/>
      </c>
      <c r="AP200" s="139" t="str">
        <f t="shared" si="43"/>
        <v/>
      </c>
      <c r="AQ200" s="141" t="str">
        <f t="shared" si="44"/>
        <v/>
      </c>
    </row>
    <row r="201" spans="1:43" ht="24" customHeight="1">
      <c r="A201" s="239"/>
      <c r="B201" s="240"/>
      <c r="C201" s="220"/>
      <c r="D201" s="221"/>
      <c r="E201" s="222"/>
      <c r="F201" s="220"/>
      <c r="G201" s="220"/>
      <c r="H201" s="223"/>
      <c r="I201" s="220"/>
      <c r="J201" s="224"/>
      <c r="K201" s="220"/>
      <c r="L201" s="221"/>
      <c r="M201" s="225"/>
      <c r="N201" s="224"/>
      <c r="O201" s="224"/>
      <c r="P201" s="222"/>
      <c r="Q201" s="226"/>
      <c r="R201" s="227"/>
      <c r="S201" s="241"/>
      <c r="T201" s="242"/>
      <c r="U201" s="243"/>
      <c r="V201" s="97"/>
      <c r="W201" s="175" t="str">
        <f t="shared" si="35"/>
        <v/>
      </c>
      <c r="X201" s="93" t="str">
        <f t="shared" si="37"/>
        <v/>
      </c>
      <c r="Y201" s="174" t="str">
        <f>IF(A201="","",IF(A201&lt;&gt;190,"エラー",190&amp;"人目"))</f>
        <v/>
      </c>
      <c r="Z201" s="95" t="str">
        <f>IFERROR(IF(OR(C201="",D201="",E201=""),"",VLOOKUP(C201&amp;D201&amp;E201,コード!$K$3:$L$210,2,FALSE)),"エラー")</f>
        <v/>
      </c>
      <c r="AA201" s="92" t="str">
        <f>IFERROR(IF(F201="","",VLOOKUP(F201,コード!$N$3:$O$4,2,FALSE)),"エラー")</f>
        <v/>
      </c>
      <c r="AB201" s="91" t="str">
        <f>IFERROR(IF(OR(G201="",H201=""),"",VLOOKUP(G201&amp;H201,コード!$T$3:$U$13,2,FALSE)),"エラー")</f>
        <v/>
      </c>
      <c r="AC201" s="91" t="str">
        <f>IFERROR(IF(I201="","",VLOOKUP(I201,コード!$W$3:$X$10,2,FALSE)),"エラー")</f>
        <v/>
      </c>
      <c r="AD201" s="91" t="str">
        <f>IFERROR(IF(J201="","",VLOOKUP(J201,コード!$Z$3:$AA$4,2,FALSE)),"エラー")</f>
        <v/>
      </c>
      <c r="AE201" s="176" t="str">
        <f t="shared" si="36"/>
        <v/>
      </c>
      <c r="AF201" s="177" t="str">
        <f>IFERROR(IF(N201="","",VLOOKUP(N201,コード!$AG$3:$AH$5,2,FALSE)),"エラー")</f>
        <v/>
      </c>
      <c r="AG201" s="94" t="str">
        <f>IFERROR(IF(O201="","",VLOOKUP(O201,コード!$AM$3:$AN$5,2,FALSE)),"エラー")</f>
        <v/>
      </c>
      <c r="AH201" s="94" t="str">
        <f>IFERROR(IF(P201="","",VLOOKUP(P201,コード!$AM$3:$AN$5,2,FALSE)),"エラー")</f>
        <v/>
      </c>
      <c r="AI201" s="96" t="str">
        <f>IFERROR(IF(OR(Q201="",R201=""),"",VLOOKUP(Q201&amp;R201,コード!$AS$3:$AT$12,2,FALSE)),"エラー")</f>
        <v/>
      </c>
      <c r="AJ201" s="90"/>
      <c r="AK201" s="166" t="str">
        <f t="shared" si="38"/>
        <v/>
      </c>
      <c r="AL201" s="139" t="str">
        <f t="shared" si="39"/>
        <v/>
      </c>
      <c r="AM201" s="139" t="str">
        <f t="shared" si="40"/>
        <v/>
      </c>
      <c r="AN201" s="139" t="str">
        <f t="shared" si="41"/>
        <v/>
      </c>
      <c r="AO201" s="139" t="str">
        <f t="shared" si="42"/>
        <v/>
      </c>
      <c r="AP201" s="139" t="str">
        <f t="shared" si="43"/>
        <v/>
      </c>
      <c r="AQ201" s="141" t="str">
        <f t="shared" si="44"/>
        <v/>
      </c>
    </row>
    <row r="202" spans="1:43" ht="24" customHeight="1">
      <c r="A202" s="239"/>
      <c r="B202" s="240"/>
      <c r="C202" s="220"/>
      <c r="D202" s="221"/>
      <c r="E202" s="222"/>
      <c r="F202" s="220"/>
      <c r="G202" s="220"/>
      <c r="H202" s="223"/>
      <c r="I202" s="220"/>
      <c r="J202" s="224"/>
      <c r="K202" s="220"/>
      <c r="L202" s="221"/>
      <c r="M202" s="225"/>
      <c r="N202" s="224"/>
      <c r="O202" s="224"/>
      <c r="P202" s="222"/>
      <c r="Q202" s="226"/>
      <c r="R202" s="227"/>
      <c r="S202" s="241"/>
      <c r="T202" s="242"/>
      <c r="U202" s="243"/>
      <c r="V202" s="97"/>
      <c r="W202" s="175" t="str">
        <f t="shared" si="35"/>
        <v/>
      </c>
      <c r="X202" s="93" t="str">
        <f t="shared" si="37"/>
        <v/>
      </c>
      <c r="Y202" s="174" t="str">
        <f>IF(A202="","",IF(A202&lt;&gt;191,"エラー",191&amp;"人目"))</f>
        <v/>
      </c>
      <c r="Z202" s="95" t="str">
        <f>IFERROR(IF(OR(C202="",D202="",E202=""),"",VLOOKUP(C202&amp;D202&amp;E202,コード!$K$3:$L$210,2,FALSE)),"エラー")</f>
        <v/>
      </c>
      <c r="AA202" s="92" t="str">
        <f>IFERROR(IF(F202="","",VLOOKUP(F202,コード!$N$3:$O$4,2,FALSE)),"エラー")</f>
        <v/>
      </c>
      <c r="AB202" s="91" t="str">
        <f>IFERROR(IF(OR(G202="",H202=""),"",VLOOKUP(G202&amp;H202,コード!$T$3:$U$13,2,FALSE)),"エラー")</f>
        <v/>
      </c>
      <c r="AC202" s="91" t="str">
        <f>IFERROR(IF(I202="","",VLOOKUP(I202,コード!$W$3:$X$10,2,FALSE)),"エラー")</f>
        <v/>
      </c>
      <c r="AD202" s="91" t="str">
        <f>IFERROR(IF(J202="","",VLOOKUP(J202,コード!$Z$3:$AA$4,2,FALSE)),"エラー")</f>
        <v/>
      </c>
      <c r="AE202" s="176" t="str">
        <f t="shared" si="36"/>
        <v/>
      </c>
      <c r="AF202" s="177" t="str">
        <f>IFERROR(IF(N202="","",VLOOKUP(N202,コード!$AG$3:$AH$5,2,FALSE)),"エラー")</f>
        <v/>
      </c>
      <c r="AG202" s="94" t="str">
        <f>IFERROR(IF(O202="","",VLOOKUP(O202,コード!$AM$3:$AN$5,2,FALSE)),"エラー")</f>
        <v/>
      </c>
      <c r="AH202" s="94" t="str">
        <f>IFERROR(IF(P202="","",VLOOKUP(P202,コード!$AM$3:$AN$5,2,FALSE)),"エラー")</f>
        <v/>
      </c>
      <c r="AI202" s="96" t="str">
        <f>IFERROR(IF(OR(Q202="",R202=""),"",VLOOKUP(Q202&amp;R202,コード!$AS$3:$AT$12,2,FALSE)),"エラー")</f>
        <v/>
      </c>
      <c r="AJ202" s="90"/>
      <c r="AK202" s="166" t="str">
        <f t="shared" si="38"/>
        <v/>
      </c>
      <c r="AL202" s="139" t="str">
        <f t="shared" si="39"/>
        <v/>
      </c>
      <c r="AM202" s="139" t="str">
        <f t="shared" si="40"/>
        <v/>
      </c>
      <c r="AN202" s="139" t="str">
        <f t="shared" si="41"/>
        <v/>
      </c>
      <c r="AO202" s="139" t="str">
        <f t="shared" si="42"/>
        <v/>
      </c>
      <c r="AP202" s="139" t="str">
        <f t="shared" si="43"/>
        <v/>
      </c>
      <c r="AQ202" s="141" t="str">
        <f t="shared" si="44"/>
        <v/>
      </c>
    </row>
    <row r="203" spans="1:43" ht="24" customHeight="1">
      <c r="A203" s="239"/>
      <c r="B203" s="240"/>
      <c r="C203" s="220"/>
      <c r="D203" s="221"/>
      <c r="E203" s="222"/>
      <c r="F203" s="224"/>
      <c r="G203" s="220"/>
      <c r="H203" s="223"/>
      <c r="I203" s="220"/>
      <c r="J203" s="224"/>
      <c r="K203" s="220"/>
      <c r="L203" s="221"/>
      <c r="M203" s="225"/>
      <c r="N203" s="224"/>
      <c r="O203" s="224"/>
      <c r="P203" s="222"/>
      <c r="Q203" s="226"/>
      <c r="R203" s="227"/>
      <c r="S203" s="241"/>
      <c r="T203" s="242"/>
      <c r="U203" s="243"/>
      <c r="V203" s="97"/>
      <c r="W203" s="175" t="str">
        <f t="shared" si="35"/>
        <v/>
      </c>
      <c r="X203" s="93" t="str">
        <f t="shared" si="37"/>
        <v/>
      </c>
      <c r="Y203" s="174" t="str">
        <f>IF(A203="","",IF(A203&lt;&gt;192,"エラー",192&amp;"人目"))</f>
        <v/>
      </c>
      <c r="Z203" s="95" t="str">
        <f>IFERROR(IF(OR(C203="",D203="",E203=""),"",VLOOKUP(C203&amp;D203&amp;E203,コード!$K$3:$L$210,2,FALSE)),"エラー")</f>
        <v/>
      </c>
      <c r="AA203" s="92" t="str">
        <f>IFERROR(IF(F203="","",VLOOKUP(F203,コード!$N$3:$O$4,2,FALSE)),"エラー")</f>
        <v/>
      </c>
      <c r="AB203" s="91" t="str">
        <f>IFERROR(IF(OR(G203="",H203=""),"",VLOOKUP(G203&amp;H203,コード!$T$3:$U$13,2,FALSE)),"エラー")</f>
        <v/>
      </c>
      <c r="AC203" s="91" t="str">
        <f>IFERROR(IF(I203="","",VLOOKUP(I203,コード!$W$3:$X$10,2,FALSE)),"エラー")</f>
        <v/>
      </c>
      <c r="AD203" s="91" t="str">
        <f>IFERROR(IF(J203="","",VLOOKUP(J203,コード!$Z$3:$AA$4,2,FALSE)),"エラー")</f>
        <v/>
      </c>
      <c r="AE203" s="176" t="str">
        <f t="shared" si="36"/>
        <v/>
      </c>
      <c r="AF203" s="177" t="str">
        <f>IFERROR(IF(N203="","",VLOOKUP(N203,コード!$AG$3:$AH$5,2,FALSE)),"エラー")</f>
        <v/>
      </c>
      <c r="AG203" s="94" t="str">
        <f>IFERROR(IF(O203="","",VLOOKUP(O203,コード!$AM$3:$AN$5,2,FALSE)),"エラー")</f>
        <v/>
      </c>
      <c r="AH203" s="94" t="str">
        <f>IFERROR(IF(P203="","",VLOOKUP(P203,コード!$AM$3:$AN$5,2,FALSE)),"エラー")</f>
        <v/>
      </c>
      <c r="AI203" s="96" t="str">
        <f>IFERROR(IF(OR(Q203="",R203=""),"",VLOOKUP(Q203&amp;R203,コード!$AS$3:$AT$12,2,FALSE)),"エラー")</f>
        <v/>
      </c>
      <c r="AJ203" s="90"/>
      <c r="AK203" s="166" t="str">
        <f t="shared" si="38"/>
        <v/>
      </c>
      <c r="AL203" s="139" t="str">
        <f t="shared" si="39"/>
        <v/>
      </c>
      <c r="AM203" s="139" t="str">
        <f t="shared" si="40"/>
        <v/>
      </c>
      <c r="AN203" s="139" t="str">
        <f t="shared" si="41"/>
        <v/>
      </c>
      <c r="AO203" s="139" t="str">
        <f t="shared" si="42"/>
        <v/>
      </c>
      <c r="AP203" s="139" t="str">
        <f t="shared" si="43"/>
        <v/>
      </c>
      <c r="AQ203" s="141" t="str">
        <f t="shared" si="44"/>
        <v/>
      </c>
    </row>
    <row r="204" spans="1:43" ht="24" customHeight="1">
      <c r="A204" s="239"/>
      <c r="B204" s="240"/>
      <c r="C204" s="220"/>
      <c r="D204" s="221"/>
      <c r="E204" s="222"/>
      <c r="F204" s="220"/>
      <c r="G204" s="220"/>
      <c r="H204" s="223"/>
      <c r="I204" s="220"/>
      <c r="J204" s="224"/>
      <c r="K204" s="220"/>
      <c r="L204" s="221"/>
      <c r="M204" s="225"/>
      <c r="N204" s="224"/>
      <c r="O204" s="224"/>
      <c r="P204" s="222"/>
      <c r="Q204" s="226"/>
      <c r="R204" s="227"/>
      <c r="S204" s="241"/>
      <c r="T204" s="242"/>
      <c r="U204" s="243"/>
      <c r="V204" s="97"/>
      <c r="W204" s="175" t="str">
        <f t="shared" si="35"/>
        <v/>
      </c>
      <c r="X204" s="93" t="str">
        <f t="shared" si="37"/>
        <v/>
      </c>
      <c r="Y204" s="174" t="str">
        <f>IF(A204="","",IF(A204&lt;&gt;193,"エラー",193&amp;"人目"))</f>
        <v/>
      </c>
      <c r="Z204" s="95" t="str">
        <f>IFERROR(IF(OR(C204="",D204="",E204=""),"",VLOOKUP(C204&amp;D204&amp;E204,コード!$K$3:$L$210,2,FALSE)),"エラー")</f>
        <v/>
      </c>
      <c r="AA204" s="92" t="str">
        <f>IFERROR(IF(F204="","",VLOOKUP(F204,コード!$N$3:$O$4,2,FALSE)),"エラー")</f>
        <v/>
      </c>
      <c r="AB204" s="91" t="str">
        <f>IFERROR(IF(OR(G204="",H204=""),"",VLOOKUP(G204&amp;H204,コード!$T$3:$U$13,2,FALSE)),"エラー")</f>
        <v/>
      </c>
      <c r="AC204" s="91" t="str">
        <f>IFERROR(IF(I204="","",VLOOKUP(I204,コード!$W$3:$X$10,2,FALSE)),"エラー")</f>
        <v/>
      </c>
      <c r="AD204" s="91" t="str">
        <f>IFERROR(IF(J204="","",VLOOKUP(J204,コード!$Z$3:$AA$4,2,FALSE)),"エラー")</f>
        <v/>
      </c>
      <c r="AE204" s="176" t="str">
        <f t="shared" si="36"/>
        <v/>
      </c>
      <c r="AF204" s="177" t="str">
        <f>IFERROR(IF(N204="","",VLOOKUP(N204,コード!$AG$3:$AH$5,2,FALSE)),"エラー")</f>
        <v/>
      </c>
      <c r="AG204" s="94" t="str">
        <f>IFERROR(IF(O204="","",VLOOKUP(O204,コード!$AM$3:$AN$5,2,FALSE)),"エラー")</f>
        <v/>
      </c>
      <c r="AH204" s="94" t="str">
        <f>IFERROR(IF(P204="","",VLOOKUP(P204,コード!$AM$3:$AN$5,2,FALSE)),"エラー")</f>
        <v/>
      </c>
      <c r="AI204" s="96" t="str">
        <f>IFERROR(IF(OR(Q204="",R204=""),"",VLOOKUP(Q204&amp;R204,コード!$AS$3:$AT$12,2,FALSE)),"エラー")</f>
        <v/>
      </c>
      <c r="AJ204" s="90"/>
      <c r="AK204" s="166" t="str">
        <f t="shared" si="38"/>
        <v/>
      </c>
      <c r="AL204" s="139" t="str">
        <f t="shared" si="39"/>
        <v/>
      </c>
      <c r="AM204" s="139" t="str">
        <f t="shared" si="40"/>
        <v/>
      </c>
      <c r="AN204" s="139" t="str">
        <f t="shared" si="41"/>
        <v/>
      </c>
      <c r="AO204" s="139" t="str">
        <f t="shared" si="42"/>
        <v/>
      </c>
      <c r="AP204" s="139" t="str">
        <f t="shared" si="43"/>
        <v/>
      </c>
      <c r="AQ204" s="141" t="str">
        <f t="shared" si="44"/>
        <v/>
      </c>
    </row>
    <row r="205" spans="1:43" ht="24" customHeight="1">
      <c r="A205" s="239"/>
      <c r="B205" s="240"/>
      <c r="C205" s="220"/>
      <c r="D205" s="221"/>
      <c r="E205" s="222"/>
      <c r="F205" s="220"/>
      <c r="G205" s="220"/>
      <c r="H205" s="223"/>
      <c r="I205" s="220"/>
      <c r="J205" s="224"/>
      <c r="K205" s="220"/>
      <c r="L205" s="221"/>
      <c r="M205" s="225"/>
      <c r="N205" s="224"/>
      <c r="O205" s="224"/>
      <c r="P205" s="222"/>
      <c r="Q205" s="226"/>
      <c r="R205" s="227"/>
      <c r="S205" s="241"/>
      <c r="T205" s="242"/>
      <c r="U205" s="243"/>
      <c r="V205" s="97"/>
      <c r="W205" s="175" t="str">
        <f t="shared" ref="W205:W268" si="45">IF(A205="","",IF(OR($P$8="",$Q$8="",$R$8="",$S$8="",$T$8="",$U$8=""),"",$P$8&amp;$Q$8&amp;$R$8&amp;$S$8&amp;$T$8&amp;$U$8))</f>
        <v/>
      </c>
      <c r="X205" s="93" t="str">
        <f t="shared" si="37"/>
        <v/>
      </c>
      <c r="Y205" s="174" t="str">
        <f>IF(A205="","",IF(A205&lt;&gt;194,"エラー",194&amp;"人目"))</f>
        <v/>
      </c>
      <c r="Z205" s="95" t="str">
        <f>IFERROR(IF(OR(C205="",D205="",E205=""),"",VLOOKUP(C205&amp;D205&amp;E205,コード!$K$3:$L$210,2,FALSE)),"エラー")</f>
        <v/>
      </c>
      <c r="AA205" s="92" t="str">
        <f>IFERROR(IF(F205="","",VLOOKUP(F205,コード!$N$3:$O$4,2,FALSE)),"エラー")</f>
        <v/>
      </c>
      <c r="AB205" s="91" t="str">
        <f>IFERROR(IF(OR(G205="",H205=""),"",VLOOKUP(G205&amp;H205,コード!$T$3:$U$13,2,FALSE)),"エラー")</f>
        <v/>
      </c>
      <c r="AC205" s="91" t="str">
        <f>IFERROR(IF(I205="","",VLOOKUP(I205,コード!$W$3:$X$10,2,FALSE)),"エラー")</f>
        <v/>
      </c>
      <c r="AD205" s="91" t="str">
        <f>IFERROR(IF(J205="","",VLOOKUP(J205,コード!$Z$3:$AA$4,2,FALSE)),"エラー")</f>
        <v/>
      </c>
      <c r="AE205" s="176" t="str">
        <f t="shared" ref="AE205:AE268" si="46">IF(OR(K205="",L205="",M205=""),"",IF(K205&amp;L205&amp;M205="000","エラー",K205&amp;L205&amp;M205))</f>
        <v/>
      </c>
      <c r="AF205" s="177" t="str">
        <f>IFERROR(IF(N205="","",VLOOKUP(N205,コード!$AG$3:$AH$5,2,FALSE)),"エラー")</f>
        <v/>
      </c>
      <c r="AG205" s="94" t="str">
        <f>IFERROR(IF(O205="","",VLOOKUP(O205,コード!$AM$3:$AN$5,2,FALSE)),"エラー")</f>
        <v/>
      </c>
      <c r="AH205" s="94" t="str">
        <f>IFERROR(IF(P205="","",VLOOKUP(P205,コード!$AM$3:$AN$5,2,FALSE)),"エラー")</f>
        <v/>
      </c>
      <c r="AI205" s="96" t="str">
        <f>IFERROR(IF(OR(Q205="",R205=""),"",VLOOKUP(Q205&amp;R205,コード!$AS$3:$AT$12,2,FALSE)),"エラー")</f>
        <v/>
      </c>
      <c r="AJ205" s="90"/>
      <c r="AK205" s="166" t="str">
        <f t="shared" si="38"/>
        <v/>
      </c>
      <c r="AL205" s="139" t="str">
        <f t="shared" si="39"/>
        <v/>
      </c>
      <c r="AM205" s="139" t="str">
        <f t="shared" si="40"/>
        <v/>
      </c>
      <c r="AN205" s="139" t="str">
        <f t="shared" si="41"/>
        <v/>
      </c>
      <c r="AO205" s="139" t="str">
        <f t="shared" si="42"/>
        <v/>
      </c>
      <c r="AP205" s="139" t="str">
        <f t="shared" si="43"/>
        <v/>
      </c>
      <c r="AQ205" s="141" t="str">
        <f t="shared" si="44"/>
        <v/>
      </c>
    </row>
    <row r="206" spans="1:43" ht="24" customHeight="1">
      <c r="A206" s="239"/>
      <c r="B206" s="240"/>
      <c r="C206" s="220"/>
      <c r="D206" s="221"/>
      <c r="E206" s="222"/>
      <c r="F206" s="220"/>
      <c r="G206" s="220"/>
      <c r="H206" s="223"/>
      <c r="I206" s="220"/>
      <c r="J206" s="224"/>
      <c r="K206" s="220"/>
      <c r="L206" s="221"/>
      <c r="M206" s="225"/>
      <c r="N206" s="224"/>
      <c r="O206" s="224"/>
      <c r="P206" s="222"/>
      <c r="Q206" s="226"/>
      <c r="R206" s="227"/>
      <c r="S206" s="241"/>
      <c r="T206" s="242"/>
      <c r="U206" s="243"/>
      <c r="V206" s="97"/>
      <c r="W206" s="175" t="str">
        <f t="shared" si="45"/>
        <v/>
      </c>
      <c r="X206" s="93" t="str">
        <f t="shared" si="37"/>
        <v/>
      </c>
      <c r="Y206" s="174" t="str">
        <f>IF(A206="","",IF(A206&lt;&gt;195,"エラー",195&amp;"人目"))</f>
        <v/>
      </c>
      <c r="Z206" s="95" t="str">
        <f>IFERROR(IF(OR(C206="",D206="",E206=""),"",VLOOKUP(C206&amp;D206&amp;E206,コード!$K$3:$L$210,2,FALSE)),"エラー")</f>
        <v/>
      </c>
      <c r="AA206" s="92" t="str">
        <f>IFERROR(IF(F206="","",VLOOKUP(F206,コード!$N$3:$O$4,2,FALSE)),"エラー")</f>
        <v/>
      </c>
      <c r="AB206" s="91" t="str">
        <f>IFERROR(IF(OR(G206="",H206=""),"",VLOOKUP(G206&amp;H206,コード!$T$3:$U$13,2,FALSE)),"エラー")</f>
        <v/>
      </c>
      <c r="AC206" s="91" t="str">
        <f>IFERROR(IF(I206="","",VLOOKUP(I206,コード!$W$3:$X$10,2,FALSE)),"エラー")</f>
        <v/>
      </c>
      <c r="AD206" s="91" t="str">
        <f>IFERROR(IF(J206="","",VLOOKUP(J206,コード!$Z$3:$AA$4,2,FALSE)),"エラー")</f>
        <v/>
      </c>
      <c r="AE206" s="176" t="str">
        <f t="shared" si="46"/>
        <v/>
      </c>
      <c r="AF206" s="177" t="str">
        <f>IFERROR(IF(N206="","",VLOOKUP(N206,コード!$AG$3:$AH$5,2,FALSE)),"エラー")</f>
        <v/>
      </c>
      <c r="AG206" s="94" t="str">
        <f>IFERROR(IF(O206="","",VLOOKUP(O206,コード!$AM$3:$AN$5,2,FALSE)),"エラー")</f>
        <v/>
      </c>
      <c r="AH206" s="94" t="str">
        <f>IFERROR(IF(P206="","",VLOOKUP(P206,コード!$AM$3:$AN$5,2,FALSE)),"エラー")</f>
        <v/>
      </c>
      <c r="AI206" s="96" t="str">
        <f>IFERROR(IF(OR(Q206="",R206=""),"",VLOOKUP(Q206&amp;R206,コード!$AS$3:$AT$12,2,FALSE)),"エラー")</f>
        <v/>
      </c>
      <c r="AJ206" s="90"/>
      <c r="AK206" s="166" t="str">
        <f t="shared" si="38"/>
        <v/>
      </c>
      <c r="AL206" s="139" t="str">
        <f t="shared" si="39"/>
        <v/>
      </c>
      <c r="AM206" s="139" t="str">
        <f t="shared" si="40"/>
        <v/>
      </c>
      <c r="AN206" s="139" t="str">
        <f t="shared" si="41"/>
        <v/>
      </c>
      <c r="AO206" s="139" t="str">
        <f t="shared" si="42"/>
        <v/>
      </c>
      <c r="AP206" s="139" t="str">
        <f t="shared" si="43"/>
        <v/>
      </c>
      <c r="AQ206" s="141" t="str">
        <f t="shared" si="44"/>
        <v/>
      </c>
    </row>
    <row r="207" spans="1:43" ht="24" customHeight="1">
      <c r="A207" s="239"/>
      <c r="B207" s="240"/>
      <c r="C207" s="220"/>
      <c r="D207" s="221"/>
      <c r="E207" s="222"/>
      <c r="F207" s="220"/>
      <c r="G207" s="220"/>
      <c r="H207" s="223"/>
      <c r="I207" s="220"/>
      <c r="J207" s="224"/>
      <c r="K207" s="220"/>
      <c r="L207" s="221"/>
      <c r="M207" s="225"/>
      <c r="N207" s="224"/>
      <c r="O207" s="224"/>
      <c r="P207" s="222"/>
      <c r="Q207" s="226"/>
      <c r="R207" s="227"/>
      <c r="S207" s="241"/>
      <c r="T207" s="242"/>
      <c r="U207" s="243"/>
      <c r="V207" s="97"/>
      <c r="W207" s="175" t="str">
        <f t="shared" si="45"/>
        <v/>
      </c>
      <c r="X207" s="93" t="str">
        <f t="shared" si="37"/>
        <v/>
      </c>
      <c r="Y207" s="174" t="str">
        <f>IF(A207="","",IF(A207&lt;&gt;196,"エラー",196&amp;"人目"))</f>
        <v/>
      </c>
      <c r="Z207" s="95" t="str">
        <f>IFERROR(IF(OR(C207="",D207="",E207=""),"",VLOOKUP(C207&amp;D207&amp;E207,コード!$K$3:$L$210,2,FALSE)),"エラー")</f>
        <v/>
      </c>
      <c r="AA207" s="92" t="str">
        <f>IFERROR(IF(F207="","",VLOOKUP(F207,コード!$N$3:$O$4,2,FALSE)),"エラー")</f>
        <v/>
      </c>
      <c r="AB207" s="91" t="str">
        <f>IFERROR(IF(OR(G207="",H207=""),"",VLOOKUP(G207&amp;H207,コード!$T$3:$U$13,2,FALSE)),"エラー")</f>
        <v/>
      </c>
      <c r="AC207" s="91" t="str">
        <f>IFERROR(IF(I207="","",VLOOKUP(I207,コード!$W$3:$X$10,2,FALSE)),"エラー")</f>
        <v/>
      </c>
      <c r="AD207" s="91" t="str">
        <f>IFERROR(IF(J207="","",VLOOKUP(J207,コード!$Z$3:$AA$4,2,FALSE)),"エラー")</f>
        <v/>
      </c>
      <c r="AE207" s="176" t="str">
        <f t="shared" si="46"/>
        <v/>
      </c>
      <c r="AF207" s="177" t="str">
        <f>IFERROR(IF(N207="","",VLOOKUP(N207,コード!$AG$3:$AH$5,2,FALSE)),"エラー")</f>
        <v/>
      </c>
      <c r="AG207" s="94" t="str">
        <f>IFERROR(IF(O207="","",VLOOKUP(O207,コード!$AM$3:$AN$5,2,FALSE)),"エラー")</f>
        <v/>
      </c>
      <c r="AH207" s="94" t="str">
        <f>IFERROR(IF(P207="","",VLOOKUP(P207,コード!$AM$3:$AN$5,2,FALSE)),"エラー")</f>
        <v/>
      </c>
      <c r="AI207" s="96" t="str">
        <f>IFERROR(IF(OR(Q207="",R207=""),"",VLOOKUP(Q207&amp;R207,コード!$AS$3:$AT$12,2,FALSE)),"エラー")</f>
        <v/>
      </c>
      <c r="AJ207" s="90"/>
      <c r="AK207" s="166" t="str">
        <f t="shared" si="38"/>
        <v/>
      </c>
      <c r="AL207" s="139" t="str">
        <f t="shared" si="39"/>
        <v/>
      </c>
      <c r="AM207" s="139" t="str">
        <f t="shared" si="40"/>
        <v/>
      </c>
      <c r="AN207" s="139" t="str">
        <f t="shared" si="41"/>
        <v/>
      </c>
      <c r="AO207" s="139" t="str">
        <f t="shared" si="42"/>
        <v/>
      </c>
      <c r="AP207" s="139" t="str">
        <f t="shared" si="43"/>
        <v/>
      </c>
      <c r="AQ207" s="141" t="str">
        <f t="shared" si="44"/>
        <v/>
      </c>
    </row>
    <row r="208" spans="1:43" ht="24" customHeight="1">
      <c r="A208" s="239"/>
      <c r="B208" s="240"/>
      <c r="C208" s="220"/>
      <c r="D208" s="221"/>
      <c r="E208" s="222"/>
      <c r="F208" s="220"/>
      <c r="G208" s="220"/>
      <c r="H208" s="223"/>
      <c r="I208" s="220"/>
      <c r="J208" s="224"/>
      <c r="K208" s="220"/>
      <c r="L208" s="221"/>
      <c r="M208" s="225"/>
      <c r="N208" s="224"/>
      <c r="O208" s="224"/>
      <c r="P208" s="222"/>
      <c r="Q208" s="226"/>
      <c r="R208" s="227"/>
      <c r="S208" s="241"/>
      <c r="T208" s="242"/>
      <c r="U208" s="243"/>
      <c r="V208" s="97"/>
      <c r="W208" s="175" t="str">
        <f t="shared" si="45"/>
        <v/>
      </c>
      <c r="X208" s="93" t="str">
        <f t="shared" si="37"/>
        <v/>
      </c>
      <c r="Y208" s="174" t="str">
        <f>IF(A208="","",IF(A208&lt;&gt;197,"エラー",197&amp;"人目"))</f>
        <v/>
      </c>
      <c r="Z208" s="95" t="str">
        <f>IFERROR(IF(OR(C208="",D208="",E208=""),"",VLOOKUP(C208&amp;D208&amp;E208,コード!$K$3:$L$210,2,FALSE)),"エラー")</f>
        <v/>
      </c>
      <c r="AA208" s="92" t="str">
        <f>IFERROR(IF(F208="","",VLOOKUP(F208,コード!$N$3:$O$4,2,FALSE)),"エラー")</f>
        <v/>
      </c>
      <c r="AB208" s="91" t="str">
        <f>IFERROR(IF(OR(G208="",H208=""),"",VLOOKUP(G208&amp;H208,コード!$T$3:$U$13,2,FALSE)),"エラー")</f>
        <v/>
      </c>
      <c r="AC208" s="91" t="str">
        <f>IFERROR(IF(I208="","",VLOOKUP(I208,コード!$W$3:$X$10,2,FALSE)),"エラー")</f>
        <v/>
      </c>
      <c r="AD208" s="91" t="str">
        <f>IFERROR(IF(J208="","",VLOOKUP(J208,コード!$Z$3:$AA$4,2,FALSE)),"エラー")</f>
        <v/>
      </c>
      <c r="AE208" s="176" t="str">
        <f t="shared" si="46"/>
        <v/>
      </c>
      <c r="AF208" s="177" t="str">
        <f>IFERROR(IF(N208="","",VLOOKUP(N208,コード!$AG$3:$AH$5,2,FALSE)),"エラー")</f>
        <v/>
      </c>
      <c r="AG208" s="94" t="str">
        <f>IFERROR(IF(O208="","",VLOOKUP(O208,コード!$AM$3:$AN$5,2,FALSE)),"エラー")</f>
        <v/>
      </c>
      <c r="AH208" s="94" t="str">
        <f>IFERROR(IF(P208="","",VLOOKUP(P208,コード!$AM$3:$AN$5,2,FALSE)),"エラー")</f>
        <v/>
      </c>
      <c r="AI208" s="96" t="str">
        <f>IFERROR(IF(OR(Q208="",R208=""),"",VLOOKUP(Q208&amp;R208,コード!$AS$3:$AT$12,2,FALSE)),"エラー")</f>
        <v/>
      </c>
      <c r="AJ208" s="90"/>
      <c r="AK208" s="166" t="str">
        <f t="shared" si="38"/>
        <v/>
      </c>
      <c r="AL208" s="139" t="str">
        <f t="shared" si="39"/>
        <v/>
      </c>
      <c r="AM208" s="139" t="str">
        <f t="shared" si="40"/>
        <v/>
      </c>
      <c r="AN208" s="139" t="str">
        <f t="shared" si="41"/>
        <v/>
      </c>
      <c r="AO208" s="139" t="str">
        <f t="shared" si="42"/>
        <v/>
      </c>
      <c r="AP208" s="139" t="str">
        <f t="shared" si="43"/>
        <v/>
      </c>
      <c r="AQ208" s="141" t="str">
        <f t="shared" si="44"/>
        <v/>
      </c>
    </row>
    <row r="209" spans="1:43" ht="24" customHeight="1">
      <c r="A209" s="239"/>
      <c r="B209" s="240"/>
      <c r="C209" s="220"/>
      <c r="D209" s="221"/>
      <c r="E209" s="222"/>
      <c r="F209" s="220"/>
      <c r="G209" s="220"/>
      <c r="H209" s="223"/>
      <c r="I209" s="220"/>
      <c r="J209" s="224"/>
      <c r="K209" s="220"/>
      <c r="L209" s="221"/>
      <c r="M209" s="225"/>
      <c r="N209" s="224"/>
      <c r="O209" s="224"/>
      <c r="P209" s="222"/>
      <c r="Q209" s="226"/>
      <c r="R209" s="227"/>
      <c r="S209" s="241"/>
      <c r="T209" s="242"/>
      <c r="U209" s="243"/>
      <c r="V209" s="97"/>
      <c r="W209" s="175" t="str">
        <f t="shared" si="45"/>
        <v/>
      </c>
      <c r="X209" s="93" t="str">
        <f t="shared" si="37"/>
        <v/>
      </c>
      <c r="Y209" s="174" t="str">
        <f>IF(A209="","",IF(A209&lt;&gt;198,"エラー",198&amp;"人目"))</f>
        <v/>
      </c>
      <c r="Z209" s="95" t="str">
        <f>IFERROR(IF(OR(C209="",D209="",E209=""),"",VLOOKUP(C209&amp;D209&amp;E209,コード!$K$3:$L$210,2,FALSE)),"エラー")</f>
        <v/>
      </c>
      <c r="AA209" s="92" t="str">
        <f>IFERROR(IF(F209="","",VLOOKUP(F209,コード!$N$3:$O$4,2,FALSE)),"エラー")</f>
        <v/>
      </c>
      <c r="AB209" s="91" t="str">
        <f>IFERROR(IF(OR(G209="",H209=""),"",VLOOKUP(G209&amp;H209,コード!$T$3:$U$13,2,FALSE)),"エラー")</f>
        <v/>
      </c>
      <c r="AC209" s="91" t="str">
        <f>IFERROR(IF(I209="","",VLOOKUP(I209,コード!$W$3:$X$10,2,FALSE)),"エラー")</f>
        <v/>
      </c>
      <c r="AD209" s="91" t="str">
        <f>IFERROR(IF(J209="","",VLOOKUP(J209,コード!$Z$3:$AA$4,2,FALSE)),"エラー")</f>
        <v/>
      </c>
      <c r="AE209" s="176" t="str">
        <f t="shared" si="46"/>
        <v/>
      </c>
      <c r="AF209" s="177" t="str">
        <f>IFERROR(IF(N209="","",VLOOKUP(N209,コード!$AG$3:$AH$5,2,FALSE)),"エラー")</f>
        <v/>
      </c>
      <c r="AG209" s="94" t="str">
        <f>IFERROR(IF(O209="","",VLOOKUP(O209,コード!$AM$3:$AN$5,2,FALSE)),"エラー")</f>
        <v/>
      </c>
      <c r="AH209" s="94" t="str">
        <f>IFERROR(IF(P209="","",VLOOKUP(P209,コード!$AM$3:$AN$5,2,FALSE)),"エラー")</f>
        <v/>
      </c>
      <c r="AI209" s="96" t="str">
        <f>IFERROR(IF(OR(Q209="",R209=""),"",VLOOKUP(Q209&amp;R209,コード!$AS$3:$AT$12,2,FALSE)),"エラー")</f>
        <v/>
      </c>
      <c r="AJ209" s="90"/>
      <c r="AK209" s="166" t="str">
        <f t="shared" si="38"/>
        <v/>
      </c>
      <c r="AL209" s="139" t="str">
        <f t="shared" si="39"/>
        <v/>
      </c>
      <c r="AM209" s="139" t="str">
        <f t="shared" si="40"/>
        <v/>
      </c>
      <c r="AN209" s="139" t="str">
        <f t="shared" si="41"/>
        <v/>
      </c>
      <c r="AO209" s="139" t="str">
        <f t="shared" si="42"/>
        <v/>
      </c>
      <c r="AP209" s="139" t="str">
        <f t="shared" si="43"/>
        <v/>
      </c>
      <c r="AQ209" s="141" t="str">
        <f t="shared" si="44"/>
        <v/>
      </c>
    </row>
    <row r="210" spans="1:43" ht="24" customHeight="1">
      <c r="A210" s="239"/>
      <c r="B210" s="240"/>
      <c r="C210" s="220"/>
      <c r="D210" s="221"/>
      <c r="E210" s="222"/>
      <c r="F210" s="220"/>
      <c r="G210" s="220"/>
      <c r="H210" s="223"/>
      <c r="I210" s="220"/>
      <c r="J210" s="224"/>
      <c r="K210" s="220"/>
      <c r="L210" s="221"/>
      <c r="M210" s="225"/>
      <c r="N210" s="224"/>
      <c r="O210" s="224"/>
      <c r="P210" s="222"/>
      <c r="Q210" s="226"/>
      <c r="R210" s="227"/>
      <c r="S210" s="241"/>
      <c r="T210" s="242"/>
      <c r="U210" s="243"/>
      <c r="V210" s="97"/>
      <c r="W210" s="175" t="str">
        <f t="shared" si="45"/>
        <v/>
      </c>
      <c r="X210" s="93" t="str">
        <f t="shared" si="37"/>
        <v/>
      </c>
      <c r="Y210" s="174" t="str">
        <f>IF(A210="","",IF(A210&lt;&gt;199,"エラー",199&amp;"人目"))</f>
        <v/>
      </c>
      <c r="Z210" s="95" t="str">
        <f>IFERROR(IF(OR(C210="",D210="",E210=""),"",VLOOKUP(C210&amp;D210&amp;E210,コード!$K$3:$L$210,2,FALSE)),"エラー")</f>
        <v/>
      </c>
      <c r="AA210" s="92" t="str">
        <f>IFERROR(IF(F210="","",VLOOKUP(F210,コード!$N$3:$O$4,2,FALSE)),"エラー")</f>
        <v/>
      </c>
      <c r="AB210" s="91" t="str">
        <f>IFERROR(IF(OR(G210="",H210=""),"",VLOOKUP(G210&amp;H210,コード!$T$3:$U$13,2,FALSE)),"エラー")</f>
        <v/>
      </c>
      <c r="AC210" s="91" t="str">
        <f>IFERROR(IF(I210="","",VLOOKUP(I210,コード!$W$3:$X$10,2,FALSE)),"エラー")</f>
        <v/>
      </c>
      <c r="AD210" s="91" t="str">
        <f>IFERROR(IF(J210="","",VLOOKUP(J210,コード!$Z$3:$AA$4,2,FALSE)),"エラー")</f>
        <v/>
      </c>
      <c r="AE210" s="176" t="str">
        <f t="shared" si="46"/>
        <v/>
      </c>
      <c r="AF210" s="177" t="str">
        <f>IFERROR(IF(N210="","",VLOOKUP(N210,コード!$AG$3:$AH$5,2,FALSE)),"エラー")</f>
        <v/>
      </c>
      <c r="AG210" s="94" t="str">
        <f>IFERROR(IF(O210="","",VLOOKUP(O210,コード!$AM$3:$AN$5,2,FALSE)),"エラー")</f>
        <v/>
      </c>
      <c r="AH210" s="94" t="str">
        <f>IFERROR(IF(P210="","",VLOOKUP(P210,コード!$AM$3:$AN$5,2,FALSE)),"エラー")</f>
        <v/>
      </c>
      <c r="AI210" s="96" t="str">
        <f>IFERROR(IF(OR(Q210="",R210=""),"",VLOOKUP(Q210&amp;R210,コード!$AS$3:$AT$12,2,FALSE)),"エラー")</f>
        <v/>
      </c>
      <c r="AJ210" s="90"/>
      <c r="AK210" s="166" t="str">
        <f t="shared" si="38"/>
        <v/>
      </c>
      <c r="AL210" s="139" t="str">
        <f t="shared" si="39"/>
        <v/>
      </c>
      <c r="AM210" s="139" t="str">
        <f t="shared" si="40"/>
        <v/>
      </c>
      <c r="AN210" s="139" t="str">
        <f t="shared" si="41"/>
        <v/>
      </c>
      <c r="AO210" s="139" t="str">
        <f t="shared" si="42"/>
        <v/>
      </c>
      <c r="AP210" s="139" t="str">
        <f t="shared" si="43"/>
        <v/>
      </c>
      <c r="AQ210" s="141" t="str">
        <f t="shared" si="44"/>
        <v/>
      </c>
    </row>
    <row r="211" spans="1:43" ht="24" customHeight="1">
      <c r="A211" s="239"/>
      <c r="B211" s="240"/>
      <c r="C211" s="220"/>
      <c r="D211" s="221"/>
      <c r="E211" s="222"/>
      <c r="F211" s="220"/>
      <c r="G211" s="220"/>
      <c r="H211" s="223"/>
      <c r="I211" s="220"/>
      <c r="J211" s="224"/>
      <c r="K211" s="220"/>
      <c r="L211" s="221"/>
      <c r="M211" s="225"/>
      <c r="N211" s="224"/>
      <c r="O211" s="224"/>
      <c r="P211" s="222"/>
      <c r="Q211" s="226"/>
      <c r="R211" s="227"/>
      <c r="S211" s="241"/>
      <c r="T211" s="242"/>
      <c r="U211" s="243"/>
      <c r="V211" s="97"/>
      <c r="W211" s="175" t="str">
        <f t="shared" si="45"/>
        <v/>
      </c>
      <c r="X211" s="93" t="str">
        <f t="shared" si="37"/>
        <v/>
      </c>
      <c r="Y211" s="174" t="str">
        <f>IF(A211="","",IF(A211&lt;&gt;200,"エラー",200&amp;"人目"))</f>
        <v/>
      </c>
      <c r="Z211" s="95" t="str">
        <f>IFERROR(IF(OR(C211="",D211="",E211=""),"",VLOOKUP(C211&amp;D211&amp;E211,コード!$K$3:$L$210,2,FALSE)),"エラー")</f>
        <v/>
      </c>
      <c r="AA211" s="92" t="str">
        <f>IFERROR(IF(F211="","",VLOOKUP(F211,コード!$N$3:$O$4,2,FALSE)),"エラー")</f>
        <v/>
      </c>
      <c r="AB211" s="91" t="str">
        <f>IFERROR(IF(OR(G211="",H211=""),"",VLOOKUP(G211&amp;H211,コード!$T$3:$U$13,2,FALSE)),"エラー")</f>
        <v/>
      </c>
      <c r="AC211" s="91" t="str">
        <f>IFERROR(IF(I211="","",VLOOKUP(I211,コード!$W$3:$X$10,2,FALSE)),"エラー")</f>
        <v/>
      </c>
      <c r="AD211" s="91" t="str">
        <f>IFERROR(IF(J211="","",VLOOKUP(J211,コード!$Z$3:$AA$4,2,FALSE)),"エラー")</f>
        <v/>
      </c>
      <c r="AE211" s="176" t="str">
        <f t="shared" si="46"/>
        <v/>
      </c>
      <c r="AF211" s="177" t="str">
        <f>IFERROR(IF(N211="","",VLOOKUP(N211,コード!$AG$3:$AH$5,2,FALSE)),"エラー")</f>
        <v/>
      </c>
      <c r="AG211" s="94" t="str">
        <f>IFERROR(IF(O211="","",VLOOKUP(O211,コード!$AM$3:$AN$5,2,FALSE)),"エラー")</f>
        <v/>
      </c>
      <c r="AH211" s="94" t="str">
        <f>IFERROR(IF(P211="","",VLOOKUP(P211,コード!$AM$3:$AN$5,2,FALSE)),"エラー")</f>
        <v/>
      </c>
      <c r="AI211" s="96" t="str">
        <f>IFERROR(IF(OR(Q211="",R211=""),"",VLOOKUP(Q211&amp;R211,コード!$AS$3:$AT$12,2,FALSE)),"エラー")</f>
        <v/>
      </c>
      <c r="AJ211" s="90"/>
      <c r="AK211" s="166" t="str">
        <f t="shared" si="38"/>
        <v/>
      </c>
      <c r="AL211" s="139" t="str">
        <f t="shared" si="39"/>
        <v/>
      </c>
      <c r="AM211" s="139" t="str">
        <f t="shared" si="40"/>
        <v/>
      </c>
      <c r="AN211" s="139" t="str">
        <f t="shared" si="41"/>
        <v/>
      </c>
      <c r="AO211" s="139" t="str">
        <f t="shared" si="42"/>
        <v/>
      </c>
      <c r="AP211" s="139" t="str">
        <f t="shared" si="43"/>
        <v/>
      </c>
      <c r="AQ211" s="141" t="str">
        <f t="shared" si="44"/>
        <v/>
      </c>
    </row>
    <row r="212" spans="1:43" ht="24" customHeight="1">
      <c r="A212" s="239"/>
      <c r="B212" s="240"/>
      <c r="C212" s="220"/>
      <c r="D212" s="221"/>
      <c r="E212" s="222"/>
      <c r="F212" s="220"/>
      <c r="G212" s="220"/>
      <c r="H212" s="223"/>
      <c r="I212" s="220"/>
      <c r="J212" s="224"/>
      <c r="K212" s="220"/>
      <c r="L212" s="221"/>
      <c r="M212" s="225"/>
      <c r="N212" s="224"/>
      <c r="O212" s="224"/>
      <c r="P212" s="222"/>
      <c r="Q212" s="226"/>
      <c r="R212" s="227"/>
      <c r="S212" s="241"/>
      <c r="T212" s="242"/>
      <c r="U212" s="243"/>
      <c r="V212" s="97"/>
      <c r="W212" s="175" t="str">
        <f t="shared" si="45"/>
        <v/>
      </c>
      <c r="X212" s="93" t="str">
        <f t="shared" si="37"/>
        <v/>
      </c>
      <c r="Y212" s="174" t="str">
        <f>IF(A212="","",IF(A212&lt;&gt;201,"エラー",201&amp;"人目"))</f>
        <v/>
      </c>
      <c r="Z212" s="95" t="str">
        <f>IFERROR(IF(OR(C212="",D212="",E212=""),"",VLOOKUP(C212&amp;D212&amp;E212,コード!$K$3:$L$210,2,FALSE)),"エラー")</f>
        <v/>
      </c>
      <c r="AA212" s="92" t="str">
        <f>IFERROR(IF(F212="","",VLOOKUP(F212,コード!$N$3:$O$4,2,FALSE)),"エラー")</f>
        <v/>
      </c>
      <c r="AB212" s="91" t="str">
        <f>IFERROR(IF(OR(G212="",H212=""),"",VLOOKUP(G212&amp;H212,コード!$T$3:$U$13,2,FALSE)),"エラー")</f>
        <v/>
      </c>
      <c r="AC212" s="91" t="str">
        <f>IFERROR(IF(I212="","",VLOOKUP(I212,コード!$W$3:$X$10,2,FALSE)),"エラー")</f>
        <v/>
      </c>
      <c r="AD212" s="91" t="str">
        <f>IFERROR(IF(J212="","",VLOOKUP(J212,コード!$Z$3:$AA$4,2,FALSE)),"エラー")</f>
        <v/>
      </c>
      <c r="AE212" s="176" t="str">
        <f t="shared" si="46"/>
        <v/>
      </c>
      <c r="AF212" s="177" t="str">
        <f>IFERROR(IF(N212="","",VLOOKUP(N212,コード!$AG$3:$AH$5,2,FALSE)),"エラー")</f>
        <v/>
      </c>
      <c r="AG212" s="94" t="str">
        <f>IFERROR(IF(O212="","",VLOOKUP(O212,コード!$AM$3:$AN$5,2,FALSE)),"エラー")</f>
        <v/>
      </c>
      <c r="AH212" s="94" t="str">
        <f>IFERROR(IF(P212="","",VLOOKUP(P212,コード!$AM$3:$AN$5,2,FALSE)),"エラー")</f>
        <v/>
      </c>
      <c r="AI212" s="96" t="str">
        <f>IFERROR(IF(OR(Q212="",R212=""),"",VLOOKUP(Q212&amp;R212,コード!$AS$3:$AT$12,2,FALSE)),"エラー")</f>
        <v/>
      </c>
      <c r="AJ212" s="90"/>
      <c r="AK212" s="166" t="str">
        <f t="shared" si="38"/>
        <v/>
      </c>
      <c r="AL212" s="139" t="str">
        <f t="shared" si="39"/>
        <v/>
      </c>
      <c r="AM212" s="139" t="str">
        <f t="shared" si="40"/>
        <v/>
      </c>
      <c r="AN212" s="139" t="str">
        <f t="shared" si="41"/>
        <v/>
      </c>
      <c r="AO212" s="139" t="str">
        <f t="shared" si="42"/>
        <v/>
      </c>
      <c r="AP212" s="139" t="str">
        <f t="shared" si="43"/>
        <v/>
      </c>
      <c r="AQ212" s="141" t="str">
        <f t="shared" si="44"/>
        <v/>
      </c>
    </row>
    <row r="213" spans="1:43" ht="24" customHeight="1">
      <c r="A213" s="239"/>
      <c r="B213" s="240"/>
      <c r="C213" s="220"/>
      <c r="D213" s="221"/>
      <c r="E213" s="222"/>
      <c r="F213" s="220"/>
      <c r="G213" s="220"/>
      <c r="H213" s="223"/>
      <c r="I213" s="220"/>
      <c r="J213" s="224"/>
      <c r="K213" s="220"/>
      <c r="L213" s="221"/>
      <c r="M213" s="225"/>
      <c r="N213" s="224"/>
      <c r="O213" s="224"/>
      <c r="P213" s="222"/>
      <c r="Q213" s="226"/>
      <c r="R213" s="227"/>
      <c r="S213" s="241"/>
      <c r="T213" s="242"/>
      <c r="U213" s="243"/>
      <c r="V213" s="97"/>
      <c r="W213" s="175" t="str">
        <f t="shared" si="45"/>
        <v/>
      </c>
      <c r="X213" s="93" t="str">
        <f t="shared" si="37"/>
        <v/>
      </c>
      <c r="Y213" s="174" t="str">
        <f>IF(A213="","",IF(A213&lt;&gt;202,"エラー",202&amp;"人目"))</f>
        <v/>
      </c>
      <c r="Z213" s="95" t="str">
        <f>IFERROR(IF(OR(C213="",D213="",E213=""),"",VLOOKUP(C213&amp;D213&amp;E213,コード!$K$3:$L$210,2,FALSE)),"エラー")</f>
        <v/>
      </c>
      <c r="AA213" s="92" t="str">
        <f>IFERROR(IF(F213="","",VLOOKUP(F213,コード!$N$3:$O$4,2,FALSE)),"エラー")</f>
        <v/>
      </c>
      <c r="AB213" s="91" t="str">
        <f>IFERROR(IF(OR(G213="",H213=""),"",VLOOKUP(G213&amp;H213,コード!$T$3:$U$13,2,FALSE)),"エラー")</f>
        <v/>
      </c>
      <c r="AC213" s="91" t="str">
        <f>IFERROR(IF(I213="","",VLOOKUP(I213,コード!$W$3:$X$10,2,FALSE)),"エラー")</f>
        <v/>
      </c>
      <c r="AD213" s="91" t="str">
        <f>IFERROR(IF(J213="","",VLOOKUP(J213,コード!$Z$3:$AA$4,2,FALSE)),"エラー")</f>
        <v/>
      </c>
      <c r="AE213" s="176" t="str">
        <f t="shared" si="46"/>
        <v/>
      </c>
      <c r="AF213" s="177" t="str">
        <f>IFERROR(IF(N213="","",VLOOKUP(N213,コード!$AG$3:$AH$5,2,FALSE)),"エラー")</f>
        <v/>
      </c>
      <c r="AG213" s="94" t="str">
        <f>IFERROR(IF(O213="","",VLOOKUP(O213,コード!$AM$3:$AN$5,2,FALSE)),"エラー")</f>
        <v/>
      </c>
      <c r="AH213" s="94" t="str">
        <f>IFERROR(IF(P213="","",VLOOKUP(P213,コード!$AM$3:$AN$5,2,FALSE)),"エラー")</f>
        <v/>
      </c>
      <c r="AI213" s="96" t="str">
        <f>IFERROR(IF(OR(Q213="",R213=""),"",VLOOKUP(Q213&amp;R213,コード!$AS$3:$AT$12,2,FALSE)),"エラー")</f>
        <v/>
      </c>
      <c r="AJ213" s="90"/>
      <c r="AK213" s="166" t="str">
        <f t="shared" si="38"/>
        <v/>
      </c>
      <c r="AL213" s="139" t="str">
        <f t="shared" si="39"/>
        <v/>
      </c>
      <c r="AM213" s="139" t="str">
        <f t="shared" si="40"/>
        <v/>
      </c>
      <c r="AN213" s="139" t="str">
        <f t="shared" si="41"/>
        <v/>
      </c>
      <c r="AO213" s="139" t="str">
        <f t="shared" si="42"/>
        <v/>
      </c>
      <c r="AP213" s="139" t="str">
        <f t="shared" si="43"/>
        <v/>
      </c>
      <c r="AQ213" s="141" t="str">
        <f t="shared" si="44"/>
        <v/>
      </c>
    </row>
    <row r="214" spans="1:43" ht="24" customHeight="1">
      <c r="A214" s="239"/>
      <c r="B214" s="240"/>
      <c r="C214" s="220"/>
      <c r="D214" s="221"/>
      <c r="E214" s="222"/>
      <c r="F214" s="220"/>
      <c r="G214" s="220"/>
      <c r="H214" s="223"/>
      <c r="I214" s="220"/>
      <c r="J214" s="224"/>
      <c r="K214" s="220"/>
      <c r="L214" s="221"/>
      <c r="M214" s="225"/>
      <c r="N214" s="224"/>
      <c r="O214" s="224"/>
      <c r="P214" s="222"/>
      <c r="Q214" s="226"/>
      <c r="R214" s="227"/>
      <c r="S214" s="241"/>
      <c r="T214" s="242"/>
      <c r="U214" s="243"/>
      <c r="V214" s="97"/>
      <c r="W214" s="175" t="str">
        <f t="shared" si="45"/>
        <v/>
      </c>
      <c r="X214" s="93" t="str">
        <f t="shared" si="37"/>
        <v/>
      </c>
      <c r="Y214" s="174" t="str">
        <f>IF(A214="","",IF(A214&lt;&gt;203,"エラー",203&amp;"人目"))</f>
        <v/>
      </c>
      <c r="Z214" s="95" t="str">
        <f>IFERROR(IF(OR(C214="",D214="",E214=""),"",VLOOKUP(C214&amp;D214&amp;E214,コード!$K$3:$L$210,2,FALSE)),"エラー")</f>
        <v/>
      </c>
      <c r="AA214" s="92" t="str">
        <f>IFERROR(IF(F214="","",VLOOKUP(F214,コード!$N$3:$O$4,2,FALSE)),"エラー")</f>
        <v/>
      </c>
      <c r="AB214" s="91" t="str">
        <f>IFERROR(IF(OR(G214="",H214=""),"",VLOOKUP(G214&amp;H214,コード!$T$3:$U$13,2,FALSE)),"エラー")</f>
        <v/>
      </c>
      <c r="AC214" s="91" t="str">
        <f>IFERROR(IF(I214="","",VLOOKUP(I214,コード!$W$3:$X$10,2,FALSE)),"エラー")</f>
        <v/>
      </c>
      <c r="AD214" s="91" t="str">
        <f>IFERROR(IF(J214="","",VLOOKUP(J214,コード!$Z$3:$AA$4,2,FALSE)),"エラー")</f>
        <v/>
      </c>
      <c r="AE214" s="176" t="str">
        <f t="shared" si="46"/>
        <v/>
      </c>
      <c r="AF214" s="177" t="str">
        <f>IFERROR(IF(N214="","",VLOOKUP(N214,コード!$AG$3:$AH$5,2,FALSE)),"エラー")</f>
        <v/>
      </c>
      <c r="AG214" s="94" t="str">
        <f>IFERROR(IF(O214="","",VLOOKUP(O214,コード!$AM$3:$AN$5,2,FALSE)),"エラー")</f>
        <v/>
      </c>
      <c r="AH214" s="94" t="str">
        <f>IFERROR(IF(P214="","",VLOOKUP(P214,コード!$AM$3:$AN$5,2,FALSE)),"エラー")</f>
        <v/>
      </c>
      <c r="AI214" s="96" t="str">
        <f>IFERROR(IF(OR(Q214="",R214=""),"",VLOOKUP(Q214&amp;R214,コード!$AS$3:$AT$12,2,FALSE)),"エラー")</f>
        <v/>
      </c>
      <c r="AJ214" s="90"/>
      <c r="AK214" s="166" t="str">
        <f t="shared" si="38"/>
        <v/>
      </c>
      <c r="AL214" s="139" t="str">
        <f t="shared" si="39"/>
        <v/>
      </c>
      <c r="AM214" s="139" t="str">
        <f t="shared" si="40"/>
        <v/>
      </c>
      <c r="AN214" s="139" t="str">
        <f t="shared" si="41"/>
        <v/>
      </c>
      <c r="AO214" s="139" t="str">
        <f t="shared" si="42"/>
        <v/>
      </c>
      <c r="AP214" s="139" t="str">
        <f t="shared" si="43"/>
        <v/>
      </c>
      <c r="AQ214" s="141" t="str">
        <f t="shared" si="44"/>
        <v/>
      </c>
    </row>
    <row r="215" spans="1:43" ht="24" customHeight="1">
      <c r="A215" s="239"/>
      <c r="B215" s="240"/>
      <c r="C215" s="220"/>
      <c r="D215" s="221"/>
      <c r="E215" s="222"/>
      <c r="F215" s="220"/>
      <c r="G215" s="220"/>
      <c r="H215" s="223"/>
      <c r="I215" s="220"/>
      <c r="J215" s="224"/>
      <c r="K215" s="220"/>
      <c r="L215" s="221"/>
      <c r="M215" s="225"/>
      <c r="N215" s="224"/>
      <c r="O215" s="224"/>
      <c r="P215" s="222"/>
      <c r="Q215" s="226"/>
      <c r="R215" s="227"/>
      <c r="S215" s="241"/>
      <c r="T215" s="242"/>
      <c r="U215" s="243"/>
      <c r="V215" s="97"/>
      <c r="W215" s="175" t="str">
        <f t="shared" si="45"/>
        <v/>
      </c>
      <c r="X215" s="93" t="str">
        <f t="shared" si="37"/>
        <v/>
      </c>
      <c r="Y215" s="174" t="str">
        <f>IF(A215="","",IF(A215&lt;&gt;204,"エラー",204&amp;"人目"))</f>
        <v/>
      </c>
      <c r="Z215" s="95" t="str">
        <f>IFERROR(IF(OR(C215="",D215="",E215=""),"",VLOOKUP(C215&amp;D215&amp;E215,コード!$K$3:$L$210,2,FALSE)),"エラー")</f>
        <v/>
      </c>
      <c r="AA215" s="92" t="str">
        <f>IFERROR(IF(F215="","",VLOOKUP(F215,コード!$N$3:$O$4,2,FALSE)),"エラー")</f>
        <v/>
      </c>
      <c r="AB215" s="91" t="str">
        <f>IFERROR(IF(OR(G215="",H215=""),"",VLOOKUP(G215&amp;H215,コード!$T$3:$U$13,2,FALSE)),"エラー")</f>
        <v/>
      </c>
      <c r="AC215" s="91" t="str">
        <f>IFERROR(IF(I215="","",VLOOKUP(I215,コード!$W$3:$X$10,2,FALSE)),"エラー")</f>
        <v/>
      </c>
      <c r="AD215" s="91" t="str">
        <f>IFERROR(IF(J215="","",VLOOKUP(J215,コード!$Z$3:$AA$4,2,FALSE)),"エラー")</f>
        <v/>
      </c>
      <c r="AE215" s="176" t="str">
        <f t="shared" si="46"/>
        <v/>
      </c>
      <c r="AF215" s="177" t="str">
        <f>IFERROR(IF(N215="","",VLOOKUP(N215,コード!$AG$3:$AH$5,2,FALSE)),"エラー")</f>
        <v/>
      </c>
      <c r="AG215" s="94" t="str">
        <f>IFERROR(IF(O215="","",VLOOKUP(O215,コード!$AM$3:$AN$5,2,FALSE)),"エラー")</f>
        <v/>
      </c>
      <c r="AH215" s="94" t="str">
        <f>IFERROR(IF(P215="","",VLOOKUP(P215,コード!$AM$3:$AN$5,2,FALSE)),"エラー")</f>
        <v/>
      </c>
      <c r="AI215" s="96" t="str">
        <f>IFERROR(IF(OR(Q215="",R215=""),"",VLOOKUP(Q215&amp;R215,コード!$AS$3:$AT$12,2,FALSE)),"エラー")</f>
        <v/>
      </c>
      <c r="AJ215" s="90"/>
      <c r="AK215" s="166" t="str">
        <f t="shared" si="38"/>
        <v/>
      </c>
      <c r="AL215" s="139" t="str">
        <f t="shared" si="39"/>
        <v/>
      </c>
      <c r="AM215" s="139" t="str">
        <f t="shared" si="40"/>
        <v/>
      </c>
      <c r="AN215" s="139" t="str">
        <f t="shared" si="41"/>
        <v/>
      </c>
      <c r="AO215" s="139" t="str">
        <f t="shared" si="42"/>
        <v/>
      </c>
      <c r="AP215" s="139" t="str">
        <f t="shared" si="43"/>
        <v/>
      </c>
      <c r="AQ215" s="141" t="str">
        <f t="shared" si="44"/>
        <v/>
      </c>
    </row>
    <row r="216" spans="1:43" ht="24" customHeight="1">
      <c r="A216" s="239"/>
      <c r="B216" s="240"/>
      <c r="C216" s="220"/>
      <c r="D216" s="221"/>
      <c r="E216" s="222"/>
      <c r="F216" s="220"/>
      <c r="G216" s="220"/>
      <c r="H216" s="223"/>
      <c r="I216" s="220"/>
      <c r="J216" s="224"/>
      <c r="K216" s="220"/>
      <c r="L216" s="221"/>
      <c r="M216" s="225"/>
      <c r="N216" s="224"/>
      <c r="O216" s="224"/>
      <c r="P216" s="222"/>
      <c r="Q216" s="226"/>
      <c r="R216" s="227"/>
      <c r="S216" s="241"/>
      <c r="T216" s="242"/>
      <c r="U216" s="243"/>
      <c r="V216" s="97"/>
      <c r="W216" s="175" t="str">
        <f t="shared" si="45"/>
        <v/>
      </c>
      <c r="X216" s="93" t="str">
        <f t="shared" si="37"/>
        <v/>
      </c>
      <c r="Y216" s="174" t="str">
        <f>IF(A216="","",IF(A216&lt;&gt;205,"エラー",205&amp;"人目"))</f>
        <v/>
      </c>
      <c r="Z216" s="95" t="str">
        <f>IFERROR(IF(OR(C216="",D216="",E216=""),"",VLOOKUP(C216&amp;D216&amp;E216,コード!$K$3:$L$210,2,FALSE)),"エラー")</f>
        <v/>
      </c>
      <c r="AA216" s="92" t="str">
        <f>IFERROR(IF(F216="","",VLOOKUP(F216,コード!$N$3:$O$4,2,FALSE)),"エラー")</f>
        <v/>
      </c>
      <c r="AB216" s="91" t="str">
        <f>IFERROR(IF(OR(G216="",H216=""),"",VLOOKUP(G216&amp;H216,コード!$T$3:$U$13,2,FALSE)),"エラー")</f>
        <v/>
      </c>
      <c r="AC216" s="91" t="str">
        <f>IFERROR(IF(I216="","",VLOOKUP(I216,コード!$W$3:$X$10,2,FALSE)),"エラー")</f>
        <v/>
      </c>
      <c r="AD216" s="91" t="str">
        <f>IFERROR(IF(J216="","",VLOOKUP(J216,コード!$Z$3:$AA$4,2,FALSE)),"エラー")</f>
        <v/>
      </c>
      <c r="AE216" s="176" t="str">
        <f t="shared" si="46"/>
        <v/>
      </c>
      <c r="AF216" s="177" t="str">
        <f>IFERROR(IF(N216="","",VLOOKUP(N216,コード!$AG$3:$AH$5,2,FALSE)),"エラー")</f>
        <v/>
      </c>
      <c r="AG216" s="94" t="str">
        <f>IFERROR(IF(O216="","",VLOOKUP(O216,コード!$AM$3:$AN$5,2,FALSE)),"エラー")</f>
        <v/>
      </c>
      <c r="AH216" s="94" t="str">
        <f>IFERROR(IF(P216="","",VLOOKUP(P216,コード!$AM$3:$AN$5,2,FALSE)),"エラー")</f>
        <v/>
      </c>
      <c r="AI216" s="96" t="str">
        <f>IFERROR(IF(OR(Q216="",R216=""),"",VLOOKUP(Q216&amp;R216,コード!$AS$3:$AT$12,2,FALSE)),"エラー")</f>
        <v/>
      </c>
      <c r="AJ216" s="90"/>
      <c r="AK216" s="166" t="str">
        <f t="shared" si="38"/>
        <v/>
      </c>
      <c r="AL216" s="139" t="str">
        <f t="shared" si="39"/>
        <v/>
      </c>
      <c r="AM216" s="139" t="str">
        <f t="shared" si="40"/>
        <v/>
      </c>
      <c r="AN216" s="139" t="str">
        <f t="shared" si="41"/>
        <v/>
      </c>
      <c r="AO216" s="139" t="str">
        <f t="shared" si="42"/>
        <v/>
      </c>
      <c r="AP216" s="139" t="str">
        <f t="shared" si="43"/>
        <v/>
      </c>
      <c r="AQ216" s="141" t="str">
        <f t="shared" si="44"/>
        <v/>
      </c>
    </row>
    <row r="217" spans="1:43" ht="24" customHeight="1">
      <c r="A217" s="239"/>
      <c r="B217" s="240"/>
      <c r="C217" s="220"/>
      <c r="D217" s="221"/>
      <c r="E217" s="222"/>
      <c r="F217" s="220"/>
      <c r="G217" s="220"/>
      <c r="H217" s="223"/>
      <c r="I217" s="220"/>
      <c r="J217" s="224"/>
      <c r="K217" s="220"/>
      <c r="L217" s="221"/>
      <c r="M217" s="225"/>
      <c r="N217" s="224"/>
      <c r="O217" s="224"/>
      <c r="P217" s="222"/>
      <c r="Q217" s="226"/>
      <c r="R217" s="227"/>
      <c r="S217" s="241"/>
      <c r="T217" s="242"/>
      <c r="U217" s="243"/>
      <c r="V217" s="97"/>
      <c r="W217" s="175" t="str">
        <f t="shared" si="45"/>
        <v/>
      </c>
      <c r="X217" s="93" t="str">
        <f t="shared" si="37"/>
        <v/>
      </c>
      <c r="Y217" s="174" t="str">
        <f>IF(A217="","",IF(A217&lt;&gt;206,"エラー",206&amp;"人目"))</f>
        <v/>
      </c>
      <c r="Z217" s="95" t="str">
        <f>IFERROR(IF(OR(C217="",D217="",E217=""),"",VLOOKUP(C217&amp;D217&amp;E217,コード!$K$3:$L$210,2,FALSE)),"エラー")</f>
        <v/>
      </c>
      <c r="AA217" s="92" t="str">
        <f>IFERROR(IF(F217="","",VLOOKUP(F217,コード!$N$3:$O$4,2,FALSE)),"エラー")</f>
        <v/>
      </c>
      <c r="AB217" s="91" t="str">
        <f>IFERROR(IF(OR(G217="",H217=""),"",VLOOKUP(G217&amp;H217,コード!$T$3:$U$13,2,FALSE)),"エラー")</f>
        <v/>
      </c>
      <c r="AC217" s="91" t="str">
        <f>IFERROR(IF(I217="","",VLOOKUP(I217,コード!$W$3:$X$10,2,FALSE)),"エラー")</f>
        <v/>
      </c>
      <c r="AD217" s="91" t="str">
        <f>IFERROR(IF(J217="","",VLOOKUP(J217,コード!$Z$3:$AA$4,2,FALSE)),"エラー")</f>
        <v/>
      </c>
      <c r="AE217" s="176" t="str">
        <f t="shared" si="46"/>
        <v/>
      </c>
      <c r="AF217" s="177" t="str">
        <f>IFERROR(IF(N217="","",VLOOKUP(N217,コード!$AG$3:$AH$5,2,FALSE)),"エラー")</f>
        <v/>
      </c>
      <c r="AG217" s="94" t="str">
        <f>IFERROR(IF(O217="","",VLOOKUP(O217,コード!$AM$3:$AN$5,2,FALSE)),"エラー")</f>
        <v/>
      </c>
      <c r="AH217" s="94" t="str">
        <f>IFERROR(IF(P217="","",VLOOKUP(P217,コード!$AM$3:$AN$5,2,FALSE)),"エラー")</f>
        <v/>
      </c>
      <c r="AI217" s="96" t="str">
        <f>IFERROR(IF(OR(Q217="",R217=""),"",VLOOKUP(Q217&amp;R217,コード!$AS$3:$AT$12,2,FALSE)),"エラー")</f>
        <v/>
      </c>
      <c r="AJ217" s="90"/>
      <c r="AK217" s="166" t="str">
        <f t="shared" si="38"/>
        <v/>
      </c>
      <c r="AL217" s="139" t="str">
        <f t="shared" si="39"/>
        <v/>
      </c>
      <c r="AM217" s="139" t="str">
        <f t="shared" si="40"/>
        <v/>
      </c>
      <c r="AN217" s="139" t="str">
        <f t="shared" si="41"/>
        <v/>
      </c>
      <c r="AO217" s="139" t="str">
        <f t="shared" si="42"/>
        <v/>
      </c>
      <c r="AP217" s="139" t="str">
        <f t="shared" si="43"/>
        <v/>
      </c>
      <c r="AQ217" s="141" t="str">
        <f t="shared" si="44"/>
        <v/>
      </c>
    </row>
    <row r="218" spans="1:43" ht="24" customHeight="1">
      <c r="A218" s="239"/>
      <c r="B218" s="240"/>
      <c r="C218" s="220"/>
      <c r="D218" s="221"/>
      <c r="E218" s="222"/>
      <c r="F218" s="220"/>
      <c r="G218" s="220"/>
      <c r="H218" s="223"/>
      <c r="I218" s="220"/>
      <c r="J218" s="224"/>
      <c r="K218" s="220"/>
      <c r="L218" s="221"/>
      <c r="M218" s="225"/>
      <c r="N218" s="224"/>
      <c r="O218" s="224"/>
      <c r="P218" s="222"/>
      <c r="Q218" s="226"/>
      <c r="R218" s="227"/>
      <c r="S218" s="241"/>
      <c r="T218" s="242"/>
      <c r="U218" s="243"/>
      <c r="V218" s="97"/>
      <c r="W218" s="175" t="str">
        <f t="shared" si="45"/>
        <v/>
      </c>
      <c r="X218" s="93" t="str">
        <f t="shared" si="37"/>
        <v/>
      </c>
      <c r="Y218" s="174" t="str">
        <f>IF(A218="","",IF(A218&lt;&gt;207,"エラー",207&amp;"人目"))</f>
        <v/>
      </c>
      <c r="Z218" s="95" t="str">
        <f>IFERROR(IF(OR(C218="",D218="",E218=""),"",VLOOKUP(C218&amp;D218&amp;E218,コード!$K$3:$L$210,2,FALSE)),"エラー")</f>
        <v/>
      </c>
      <c r="AA218" s="92" t="str">
        <f>IFERROR(IF(F218="","",VLOOKUP(F218,コード!$N$3:$O$4,2,FALSE)),"エラー")</f>
        <v/>
      </c>
      <c r="AB218" s="91" t="str">
        <f>IFERROR(IF(OR(G218="",H218=""),"",VLOOKUP(G218&amp;H218,コード!$T$3:$U$13,2,FALSE)),"エラー")</f>
        <v/>
      </c>
      <c r="AC218" s="91" t="str">
        <f>IFERROR(IF(I218="","",VLOOKUP(I218,コード!$W$3:$X$10,2,FALSE)),"エラー")</f>
        <v/>
      </c>
      <c r="AD218" s="91" t="str">
        <f>IFERROR(IF(J218="","",VLOOKUP(J218,コード!$Z$3:$AA$4,2,FALSE)),"エラー")</f>
        <v/>
      </c>
      <c r="AE218" s="176" t="str">
        <f t="shared" si="46"/>
        <v/>
      </c>
      <c r="AF218" s="177" t="str">
        <f>IFERROR(IF(N218="","",VLOOKUP(N218,コード!$AG$3:$AH$5,2,FALSE)),"エラー")</f>
        <v/>
      </c>
      <c r="AG218" s="94" t="str">
        <f>IFERROR(IF(O218="","",VLOOKUP(O218,コード!$AM$3:$AN$5,2,FALSE)),"エラー")</f>
        <v/>
      </c>
      <c r="AH218" s="94" t="str">
        <f>IFERROR(IF(P218="","",VLOOKUP(P218,コード!$AM$3:$AN$5,2,FALSE)),"エラー")</f>
        <v/>
      </c>
      <c r="AI218" s="96" t="str">
        <f>IFERROR(IF(OR(Q218="",R218=""),"",VLOOKUP(Q218&amp;R218,コード!$AS$3:$AT$12,2,FALSE)),"エラー")</f>
        <v/>
      </c>
      <c r="AJ218" s="90"/>
      <c r="AK218" s="166" t="str">
        <f t="shared" si="38"/>
        <v/>
      </c>
      <c r="AL218" s="139" t="str">
        <f t="shared" si="39"/>
        <v/>
      </c>
      <c r="AM218" s="139" t="str">
        <f t="shared" si="40"/>
        <v/>
      </c>
      <c r="AN218" s="139" t="str">
        <f t="shared" si="41"/>
        <v/>
      </c>
      <c r="AO218" s="139" t="str">
        <f t="shared" si="42"/>
        <v/>
      </c>
      <c r="AP218" s="139" t="str">
        <f t="shared" si="43"/>
        <v/>
      </c>
      <c r="AQ218" s="141" t="str">
        <f t="shared" si="44"/>
        <v/>
      </c>
    </row>
    <row r="219" spans="1:43" ht="24" customHeight="1">
      <c r="A219" s="239"/>
      <c r="B219" s="240"/>
      <c r="C219" s="220"/>
      <c r="D219" s="221"/>
      <c r="E219" s="222"/>
      <c r="F219" s="220"/>
      <c r="G219" s="220"/>
      <c r="H219" s="223"/>
      <c r="I219" s="220"/>
      <c r="J219" s="224"/>
      <c r="K219" s="220"/>
      <c r="L219" s="221"/>
      <c r="M219" s="225"/>
      <c r="N219" s="224"/>
      <c r="O219" s="224"/>
      <c r="P219" s="222"/>
      <c r="Q219" s="226"/>
      <c r="R219" s="227"/>
      <c r="S219" s="241"/>
      <c r="T219" s="242"/>
      <c r="U219" s="243"/>
      <c r="V219" s="97"/>
      <c r="W219" s="175" t="str">
        <f t="shared" si="45"/>
        <v/>
      </c>
      <c r="X219" s="93" t="str">
        <f t="shared" si="37"/>
        <v/>
      </c>
      <c r="Y219" s="174" t="str">
        <f>IF(A219="","",IF(A219&lt;&gt;208,"エラー",208&amp;"人目"))</f>
        <v/>
      </c>
      <c r="Z219" s="95" t="str">
        <f>IFERROR(IF(OR(C219="",D219="",E219=""),"",VLOOKUP(C219&amp;D219&amp;E219,コード!$K$3:$L$210,2,FALSE)),"エラー")</f>
        <v/>
      </c>
      <c r="AA219" s="92" t="str">
        <f>IFERROR(IF(F219="","",VLOOKUP(F219,コード!$N$3:$O$4,2,FALSE)),"エラー")</f>
        <v/>
      </c>
      <c r="AB219" s="91" t="str">
        <f>IFERROR(IF(OR(G219="",H219=""),"",VLOOKUP(G219&amp;H219,コード!$T$3:$U$13,2,FALSE)),"エラー")</f>
        <v/>
      </c>
      <c r="AC219" s="91" t="str">
        <f>IFERROR(IF(I219="","",VLOOKUP(I219,コード!$W$3:$X$10,2,FALSE)),"エラー")</f>
        <v/>
      </c>
      <c r="AD219" s="91" t="str">
        <f>IFERROR(IF(J219="","",VLOOKUP(J219,コード!$Z$3:$AA$4,2,FALSE)),"エラー")</f>
        <v/>
      </c>
      <c r="AE219" s="176" t="str">
        <f t="shared" si="46"/>
        <v/>
      </c>
      <c r="AF219" s="177" t="str">
        <f>IFERROR(IF(N219="","",VLOOKUP(N219,コード!$AG$3:$AH$5,2,FALSE)),"エラー")</f>
        <v/>
      </c>
      <c r="AG219" s="94" t="str">
        <f>IFERROR(IF(O219="","",VLOOKUP(O219,コード!$AM$3:$AN$5,2,FALSE)),"エラー")</f>
        <v/>
      </c>
      <c r="AH219" s="94" t="str">
        <f>IFERROR(IF(P219="","",VLOOKUP(P219,コード!$AM$3:$AN$5,2,FALSE)),"エラー")</f>
        <v/>
      </c>
      <c r="AI219" s="96" t="str">
        <f>IFERROR(IF(OR(Q219="",R219=""),"",VLOOKUP(Q219&amp;R219,コード!$AS$3:$AT$12,2,FALSE)),"エラー")</f>
        <v/>
      </c>
      <c r="AJ219" s="90"/>
      <c r="AK219" s="166" t="str">
        <f t="shared" si="38"/>
        <v/>
      </c>
      <c r="AL219" s="139" t="str">
        <f t="shared" si="39"/>
        <v/>
      </c>
      <c r="AM219" s="139" t="str">
        <f t="shared" si="40"/>
        <v/>
      </c>
      <c r="AN219" s="139" t="str">
        <f t="shared" si="41"/>
        <v/>
      </c>
      <c r="AO219" s="139" t="str">
        <f t="shared" si="42"/>
        <v/>
      </c>
      <c r="AP219" s="139" t="str">
        <f t="shared" si="43"/>
        <v/>
      </c>
      <c r="AQ219" s="141" t="str">
        <f t="shared" si="44"/>
        <v/>
      </c>
    </row>
    <row r="220" spans="1:43" ht="24" customHeight="1">
      <c r="A220" s="239"/>
      <c r="B220" s="240"/>
      <c r="C220" s="220"/>
      <c r="D220" s="221"/>
      <c r="E220" s="222"/>
      <c r="F220" s="220"/>
      <c r="G220" s="220"/>
      <c r="H220" s="223"/>
      <c r="I220" s="220"/>
      <c r="J220" s="224"/>
      <c r="K220" s="220"/>
      <c r="L220" s="221"/>
      <c r="M220" s="225"/>
      <c r="N220" s="224"/>
      <c r="O220" s="224"/>
      <c r="P220" s="222"/>
      <c r="Q220" s="226"/>
      <c r="R220" s="227"/>
      <c r="S220" s="241"/>
      <c r="T220" s="242"/>
      <c r="U220" s="243"/>
      <c r="V220" s="97"/>
      <c r="W220" s="175" t="str">
        <f t="shared" si="45"/>
        <v/>
      </c>
      <c r="X220" s="93" t="str">
        <f t="shared" ref="X220:X283" si="47">IF(OR($C$8="",A220=""),"",$C$8)</f>
        <v/>
      </c>
      <c r="Y220" s="174" t="str">
        <f>IF(A220="","",IF(A220&lt;&gt;209,"エラー",209&amp;"人目"))</f>
        <v/>
      </c>
      <c r="Z220" s="95" t="str">
        <f>IFERROR(IF(OR(C220="",D220="",E220=""),"",VLOOKUP(C220&amp;D220&amp;E220,コード!$K$3:$L$210,2,FALSE)),"エラー")</f>
        <v/>
      </c>
      <c r="AA220" s="92" t="str">
        <f>IFERROR(IF(F220="","",VLOOKUP(F220,コード!$N$3:$O$4,2,FALSE)),"エラー")</f>
        <v/>
      </c>
      <c r="AB220" s="91" t="str">
        <f>IFERROR(IF(OR(G220="",H220=""),"",VLOOKUP(G220&amp;H220,コード!$T$3:$U$13,2,FALSE)),"エラー")</f>
        <v/>
      </c>
      <c r="AC220" s="91" t="str">
        <f>IFERROR(IF(I220="","",VLOOKUP(I220,コード!$W$3:$X$10,2,FALSE)),"エラー")</f>
        <v/>
      </c>
      <c r="AD220" s="91" t="str">
        <f>IFERROR(IF(J220="","",VLOOKUP(J220,コード!$Z$3:$AA$4,2,FALSE)),"エラー")</f>
        <v/>
      </c>
      <c r="AE220" s="176" t="str">
        <f t="shared" si="46"/>
        <v/>
      </c>
      <c r="AF220" s="177" t="str">
        <f>IFERROR(IF(N220="","",VLOOKUP(N220,コード!$AG$3:$AH$5,2,FALSE)),"エラー")</f>
        <v/>
      </c>
      <c r="AG220" s="94" t="str">
        <f>IFERROR(IF(O220="","",VLOOKUP(O220,コード!$AM$3:$AN$5,2,FALSE)),"エラー")</f>
        <v/>
      </c>
      <c r="AH220" s="94" t="str">
        <f>IFERROR(IF(P220="","",VLOOKUP(P220,コード!$AM$3:$AN$5,2,FALSE)),"エラー")</f>
        <v/>
      </c>
      <c r="AI220" s="96" t="str">
        <f>IFERROR(IF(OR(Q220="",R220=""),"",VLOOKUP(Q220&amp;R220,コード!$AS$3:$AT$12,2,FALSE)),"エラー")</f>
        <v/>
      </c>
      <c r="AJ220" s="90"/>
      <c r="AK220" s="166" t="str">
        <f t="shared" si="38"/>
        <v/>
      </c>
      <c r="AL220" s="139" t="str">
        <f t="shared" si="39"/>
        <v/>
      </c>
      <c r="AM220" s="139" t="str">
        <f t="shared" si="40"/>
        <v/>
      </c>
      <c r="AN220" s="139" t="str">
        <f t="shared" si="41"/>
        <v/>
      </c>
      <c r="AO220" s="139" t="str">
        <f t="shared" si="42"/>
        <v/>
      </c>
      <c r="AP220" s="139" t="str">
        <f t="shared" si="43"/>
        <v/>
      </c>
      <c r="AQ220" s="141" t="str">
        <f t="shared" si="44"/>
        <v/>
      </c>
    </row>
    <row r="221" spans="1:43" ht="24" customHeight="1">
      <c r="A221" s="239"/>
      <c r="B221" s="240"/>
      <c r="C221" s="220"/>
      <c r="D221" s="221"/>
      <c r="E221" s="222"/>
      <c r="F221" s="220"/>
      <c r="G221" s="220"/>
      <c r="H221" s="223"/>
      <c r="I221" s="220"/>
      <c r="J221" s="224"/>
      <c r="K221" s="220"/>
      <c r="L221" s="221"/>
      <c r="M221" s="225"/>
      <c r="N221" s="224"/>
      <c r="O221" s="224"/>
      <c r="P221" s="222"/>
      <c r="Q221" s="226"/>
      <c r="R221" s="227"/>
      <c r="S221" s="241"/>
      <c r="T221" s="242"/>
      <c r="U221" s="243"/>
      <c r="V221" s="97"/>
      <c r="W221" s="175" t="str">
        <f t="shared" si="45"/>
        <v/>
      </c>
      <c r="X221" s="93" t="str">
        <f t="shared" si="47"/>
        <v/>
      </c>
      <c r="Y221" s="174" t="str">
        <f>IF(A221="","",IF(A221&lt;&gt;210,"エラー",210&amp;"人目"))</f>
        <v/>
      </c>
      <c r="Z221" s="95" t="str">
        <f>IFERROR(IF(OR(C221="",D221="",E221=""),"",VLOOKUP(C221&amp;D221&amp;E221,コード!$K$3:$L$210,2,FALSE)),"エラー")</f>
        <v/>
      </c>
      <c r="AA221" s="92" t="str">
        <f>IFERROR(IF(F221="","",VLOOKUP(F221,コード!$N$3:$O$4,2,FALSE)),"エラー")</f>
        <v/>
      </c>
      <c r="AB221" s="91" t="str">
        <f>IFERROR(IF(OR(G221="",H221=""),"",VLOOKUP(G221&amp;H221,コード!$T$3:$U$13,2,FALSE)),"エラー")</f>
        <v/>
      </c>
      <c r="AC221" s="91" t="str">
        <f>IFERROR(IF(I221="","",VLOOKUP(I221,コード!$W$3:$X$10,2,FALSE)),"エラー")</f>
        <v/>
      </c>
      <c r="AD221" s="91" t="str">
        <f>IFERROR(IF(J221="","",VLOOKUP(J221,コード!$Z$3:$AA$4,2,FALSE)),"エラー")</f>
        <v/>
      </c>
      <c r="AE221" s="176" t="str">
        <f t="shared" si="46"/>
        <v/>
      </c>
      <c r="AF221" s="177" t="str">
        <f>IFERROR(IF(N221="","",VLOOKUP(N221,コード!$AG$3:$AH$5,2,FALSE)),"エラー")</f>
        <v/>
      </c>
      <c r="AG221" s="94" t="str">
        <f>IFERROR(IF(O221="","",VLOOKUP(O221,コード!$AM$3:$AN$5,2,FALSE)),"エラー")</f>
        <v/>
      </c>
      <c r="AH221" s="94" t="str">
        <f>IFERROR(IF(P221="","",VLOOKUP(P221,コード!$AM$3:$AN$5,2,FALSE)),"エラー")</f>
        <v/>
      </c>
      <c r="AI221" s="96" t="str">
        <f>IFERROR(IF(OR(Q221="",R221=""),"",VLOOKUP(Q221&amp;R221,コード!$AS$3:$AT$12,2,FALSE)),"エラー")</f>
        <v/>
      </c>
      <c r="AJ221" s="90"/>
      <c r="AK221" s="166" t="str">
        <f t="shared" si="38"/>
        <v/>
      </c>
      <c r="AL221" s="139" t="str">
        <f t="shared" si="39"/>
        <v/>
      </c>
      <c r="AM221" s="139" t="str">
        <f t="shared" si="40"/>
        <v/>
      </c>
      <c r="AN221" s="139" t="str">
        <f t="shared" si="41"/>
        <v/>
      </c>
      <c r="AO221" s="139" t="str">
        <f t="shared" si="42"/>
        <v/>
      </c>
      <c r="AP221" s="139" t="str">
        <f t="shared" si="43"/>
        <v/>
      </c>
      <c r="AQ221" s="141" t="str">
        <f t="shared" si="44"/>
        <v/>
      </c>
    </row>
    <row r="222" spans="1:43" ht="24" customHeight="1">
      <c r="A222" s="239"/>
      <c r="B222" s="240"/>
      <c r="C222" s="220"/>
      <c r="D222" s="221"/>
      <c r="E222" s="222"/>
      <c r="F222" s="220"/>
      <c r="G222" s="220"/>
      <c r="H222" s="223"/>
      <c r="I222" s="220"/>
      <c r="J222" s="224"/>
      <c r="K222" s="220"/>
      <c r="L222" s="221"/>
      <c r="M222" s="225"/>
      <c r="N222" s="224"/>
      <c r="O222" s="224"/>
      <c r="P222" s="222"/>
      <c r="Q222" s="226"/>
      <c r="R222" s="227"/>
      <c r="S222" s="241"/>
      <c r="T222" s="242"/>
      <c r="U222" s="243"/>
      <c r="V222" s="97"/>
      <c r="W222" s="175" t="str">
        <f t="shared" si="45"/>
        <v/>
      </c>
      <c r="X222" s="93" t="str">
        <f t="shared" si="47"/>
        <v/>
      </c>
      <c r="Y222" s="174" t="str">
        <f>IF(A222="","",IF(A222&lt;&gt;211,"エラー",211&amp;"人目"))</f>
        <v/>
      </c>
      <c r="Z222" s="95" t="str">
        <f>IFERROR(IF(OR(C222="",D222="",E222=""),"",VLOOKUP(C222&amp;D222&amp;E222,コード!$K$3:$L$210,2,FALSE)),"エラー")</f>
        <v/>
      </c>
      <c r="AA222" s="92" t="str">
        <f>IFERROR(IF(F222="","",VLOOKUP(F222,コード!$N$3:$O$4,2,FALSE)),"エラー")</f>
        <v/>
      </c>
      <c r="AB222" s="91" t="str">
        <f>IFERROR(IF(OR(G222="",H222=""),"",VLOOKUP(G222&amp;H222,コード!$T$3:$U$13,2,FALSE)),"エラー")</f>
        <v/>
      </c>
      <c r="AC222" s="91" t="str">
        <f>IFERROR(IF(I222="","",VLOOKUP(I222,コード!$W$3:$X$10,2,FALSE)),"エラー")</f>
        <v/>
      </c>
      <c r="AD222" s="91" t="str">
        <f>IFERROR(IF(J222="","",VLOOKUP(J222,コード!$Z$3:$AA$4,2,FALSE)),"エラー")</f>
        <v/>
      </c>
      <c r="AE222" s="176" t="str">
        <f t="shared" si="46"/>
        <v/>
      </c>
      <c r="AF222" s="177" t="str">
        <f>IFERROR(IF(N222="","",VLOOKUP(N222,コード!$AG$3:$AH$5,2,FALSE)),"エラー")</f>
        <v/>
      </c>
      <c r="AG222" s="94" t="str">
        <f>IFERROR(IF(O222="","",VLOOKUP(O222,コード!$AM$3:$AN$5,2,FALSE)),"エラー")</f>
        <v/>
      </c>
      <c r="AH222" s="94" t="str">
        <f>IFERROR(IF(P222="","",VLOOKUP(P222,コード!$AM$3:$AN$5,2,FALSE)),"エラー")</f>
        <v/>
      </c>
      <c r="AI222" s="96" t="str">
        <f>IFERROR(IF(OR(Q222="",R222=""),"",VLOOKUP(Q222&amp;R222,コード!$AS$3:$AT$12,2,FALSE)),"エラー")</f>
        <v/>
      </c>
      <c r="AJ222" s="90"/>
      <c r="AK222" s="166" t="str">
        <f t="shared" si="38"/>
        <v/>
      </c>
      <c r="AL222" s="139" t="str">
        <f t="shared" si="39"/>
        <v/>
      </c>
      <c r="AM222" s="139" t="str">
        <f t="shared" si="40"/>
        <v/>
      </c>
      <c r="AN222" s="139" t="str">
        <f t="shared" si="41"/>
        <v/>
      </c>
      <c r="AO222" s="139" t="str">
        <f t="shared" si="42"/>
        <v/>
      </c>
      <c r="AP222" s="139" t="str">
        <f t="shared" si="43"/>
        <v/>
      </c>
      <c r="AQ222" s="141" t="str">
        <f t="shared" si="44"/>
        <v/>
      </c>
    </row>
    <row r="223" spans="1:43" ht="24" customHeight="1">
      <c r="A223" s="239"/>
      <c r="B223" s="240"/>
      <c r="C223" s="220"/>
      <c r="D223" s="221"/>
      <c r="E223" s="222"/>
      <c r="F223" s="220"/>
      <c r="G223" s="220"/>
      <c r="H223" s="223"/>
      <c r="I223" s="220"/>
      <c r="J223" s="224"/>
      <c r="K223" s="220"/>
      <c r="L223" s="221"/>
      <c r="M223" s="225"/>
      <c r="N223" s="224"/>
      <c r="O223" s="224"/>
      <c r="P223" s="222"/>
      <c r="Q223" s="226"/>
      <c r="R223" s="227"/>
      <c r="S223" s="241"/>
      <c r="T223" s="242"/>
      <c r="U223" s="243"/>
      <c r="V223" s="97"/>
      <c r="W223" s="175" t="str">
        <f t="shared" si="45"/>
        <v/>
      </c>
      <c r="X223" s="93" t="str">
        <f t="shared" si="47"/>
        <v/>
      </c>
      <c r="Y223" s="174" t="str">
        <f>IF(A223="","",IF(A223&lt;&gt;212,"エラー",212&amp;"人目"))</f>
        <v/>
      </c>
      <c r="Z223" s="95" t="str">
        <f>IFERROR(IF(OR(C223="",D223="",E223=""),"",VLOOKUP(C223&amp;D223&amp;E223,コード!$K$3:$L$210,2,FALSE)),"エラー")</f>
        <v/>
      </c>
      <c r="AA223" s="92" t="str">
        <f>IFERROR(IF(F223="","",VLOOKUP(F223,コード!$N$3:$O$4,2,FALSE)),"エラー")</f>
        <v/>
      </c>
      <c r="AB223" s="91" t="str">
        <f>IFERROR(IF(OR(G223="",H223=""),"",VLOOKUP(G223&amp;H223,コード!$T$3:$U$13,2,FALSE)),"エラー")</f>
        <v/>
      </c>
      <c r="AC223" s="91" t="str">
        <f>IFERROR(IF(I223="","",VLOOKUP(I223,コード!$W$3:$X$10,2,FALSE)),"エラー")</f>
        <v/>
      </c>
      <c r="AD223" s="91" t="str">
        <f>IFERROR(IF(J223="","",VLOOKUP(J223,コード!$Z$3:$AA$4,2,FALSE)),"エラー")</f>
        <v/>
      </c>
      <c r="AE223" s="176" t="str">
        <f t="shared" si="46"/>
        <v/>
      </c>
      <c r="AF223" s="177" t="str">
        <f>IFERROR(IF(N223="","",VLOOKUP(N223,コード!$AG$3:$AH$5,2,FALSE)),"エラー")</f>
        <v/>
      </c>
      <c r="AG223" s="94" t="str">
        <f>IFERROR(IF(O223="","",VLOOKUP(O223,コード!$AM$3:$AN$5,2,FALSE)),"エラー")</f>
        <v/>
      </c>
      <c r="AH223" s="94" t="str">
        <f>IFERROR(IF(P223="","",VLOOKUP(P223,コード!$AM$3:$AN$5,2,FALSE)),"エラー")</f>
        <v/>
      </c>
      <c r="AI223" s="96" t="str">
        <f>IFERROR(IF(OR(Q223="",R223=""),"",VLOOKUP(Q223&amp;R223,コード!$AS$3:$AT$12,2,FALSE)),"エラー")</f>
        <v/>
      </c>
      <c r="AJ223" s="90"/>
      <c r="AK223" s="166" t="str">
        <f t="shared" si="38"/>
        <v/>
      </c>
      <c r="AL223" s="139" t="str">
        <f t="shared" si="39"/>
        <v/>
      </c>
      <c r="AM223" s="139" t="str">
        <f t="shared" si="40"/>
        <v/>
      </c>
      <c r="AN223" s="139" t="str">
        <f t="shared" si="41"/>
        <v/>
      </c>
      <c r="AO223" s="139" t="str">
        <f t="shared" si="42"/>
        <v/>
      </c>
      <c r="AP223" s="139" t="str">
        <f t="shared" si="43"/>
        <v/>
      </c>
      <c r="AQ223" s="141" t="str">
        <f t="shared" si="44"/>
        <v/>
      </c>
    </row>
    <row r="224" spans="1:43" ht="24" customHeight="1">
      <c r="A224" s="239"/>
      <c r="B224" s="240"/>
      <c r="C224" s="220"/>
      <c r="D224" s="221"/>
      <c r="E224" s="222"/>
      <c r="F224" s="220"/>
      <c r="G224" s="220"/>
      <c r="H224" s="223"/>
      <c r="I224" s="220"/>
      <c r="J224" s="224"/>
      <c r="K224" s="220"/>
      <c r="L224" s="221"/>
      <c r="M224" s="225"/>
      <c r="N224" s="224"/>
      <c r="O224" s="224"/>
      <c r="P224" s="222"/>
      <c r="Q224" s="226"/>
      <c r="R224" s="227"/>
      <c r="S224" s="241"/>
      <c r="T224" s="242"/>
      <c r="U224" s="243"/>
      <c r="V224" s="97"/>
      <c r="W224" s="175" t="str">
        <f t="shared" si="45"/>
        <v/>
      </c>
      <c r="X224" s="93" t="str">
        <f t="shared" si="47"/>
        <v/>
      </c>
      <c r="Y224" s="174" t="str">
        <f>IF(A224="","",IF(A224&lt;&gt;213,"エラー",213&amp;"人目"))</f>
        <v/>
      </c>
      <c r="Z224" s="95" t="str">
        <f>IFERROR(IF(OR(C224="",D224="",E224=""),"",VLOOKUP(C224&amp;D224&amp;E224,コード!$K$3:$L$210,2,FALSE)),"エラー")</f>
        <v/>
      </c>
      <c r="AA224" s="92" t="str">
        <f>IFERROR(IF(F224="","",VLOOKUP(F224,コード!$N$3:$O$4,2,FALSE)),"エラー")</f>
        <v/>
      </c>
      <c r="AB224" s="91" t="str">
        <f>IFERROR(IF(OR(G224="",H224=""),"",VLOOKUP(G224&amp;H224,コード!$T$3:$U$13,2,FALSE)),"エラー")</f>
        <v/>
      </c>
      <c r="AC224" s="91" t="str">
        <f>IFERROR(IF(I224="","",VLOOKUP(I224,コード!$W$3:$X$10,2,FALSE)),"エラー")</f>
        <v/>
      </c>
      <c r="AD224" s="91" t="str">
        <f>IFERROR(IF(J224="","",VLOOKUP(J224,コード!$Z$3:$AA$4,2,FALSE)),"エラー")</f>
        <v/>
      </c>
      <c r="AE224" s="176" t="str">
        <f t="shared" si="46"/>
        <v/>
      </c>
      <c r="AF224" s="177" t="str">
        <f>IFERROR(IF(N224="","",VLOOKUP(N224,コード!$AG$3:$AH$5,2,FALSE)),"エラー")</f>
        <v/>
      </c>
      <c r="AG224" s="94" t="str">
        <f>IFERROR(IF(O224="","",VLOOKUP(O224,コード!$AM$3:$AN$5,2,FALSE)),"エラー")</f>
        <v/>
      </c>
      <c r="AH224" s="94" t="str">
        <f>IFERROR(IF(P224="","",VLOOKUP(P224,コード!$AM$3:$AN$5,2,FALSE)),"エラー")</f>
        <v/>
      </c>
      <c r="AI224" s="96" t="str">
        <f>IFERROR(IF(OR(Q224="",R224=""),"",VLOOKUP(Q224&amp;R224,コード!$AS$3:$AT$12,2,FALSE)),"エラー")</f>
        <v/>
      </c>
      <c r="AJ224" s="90"/>
      <c r="AK224" s="166" t="str">
        <f t="shared" si="38"/>
        <v/>
      </c>
      <c r="AL224" s="139" t="str">
        <f t="shared" si="39"/>
        <v/>
      </c>
      <c r="AM224" s="139" t="str">
        <f t="shared" si="40"/>
        <v/>
      </c>
      <c r="AN224" s="139" t="str">
        <f t="shared" si="41"/>
        <v/>
      </c>
      <c r="AO224" s="139" t="str">
        <f t="shared" si="42"/>
        <v/>
      </c>
      <c r="AP224" s="139" t="str">
        <f t="shared" si="43"/>
        <v/>
      </c>
      <c r="AQ224" s="141" t="str">
        <f t="shared" si="44"/>
        <v/>
      </c>
    </row>
    <row r="225" spans="1:43" ht="24" customHeight="1">
      <c r="A225" s="239"/>
      <c r="B225" s="240"/>
      <c r="C225" s="220"/>
      <c r="D225" s="221"/>
      <c r="E225" s="222"/>
      <c r="F225" s="220"/>
      <c r="G225" s="220"/>
      <c r="H225" s="223"/>
      <c r="I225" s="220"/>
      <c r="J225" s="224"/>
      <c r="K225" s="220"/>
      <c r="L225" s="221"/>
      <c r="M225" s="225"/>
      <c r="N225" s="224"/>
      <c r="O225" s="224"/>
      <c r="P225" s="222"/>
      <c r="Q225" s="226"/>
      <c r="R225" s="227"/>
      <c r="S225" s="241"/>
      <c r="T225" s="242"/>
      <c r="U225" s="243"/>
      <c r="V225" s="97"/>
      <c r="W225" s="175" t="str">
        <f t="shared" si="45"/>
        <v/>
      </c>
      <c r="X225" s="93" t="str">
        <f t="shared" si="47"/>
        <v/>
      </c>
      <c r="Y225" s="174" t="str">
        <f>IF(A225="","",IF(A225&lt;&gt;214,"エラー",214&amp;"人目"))</f>
        <v/>
      </c>
      <c r="Z225" s="95" t="str">
        <f>IFERROR(IF(OR(C225="",D225="",E225=""),"",VLOOKUP(C225&amp;D225&amp;E225,コード!$K$3:$L$210,2,FALSE)),"エラー")</f>
        <v/>
      </c>
      <c r="AA225" s="92" t="str">
        <f>IFERROR(IF(F225="","",VLOOKUP(F225,コード!$N$3:$O$4,2,FALSE)),"エラー")</f>
        <v/>
      </c>
      <c r="AB225" s="91" t="str">
        <f>IFERROR(IF(OR(G225="",H225=""),"",VLOOKUP(G225&amp;H225,コード!$T$3:$U$13,2,FALSE)),"エラー")</f>
        <v/>
      </c>
      <c r="AC225" s="91" t="str">
        <f>IFERROR(IF(I225="","",VLOOKUP(I225,コード!$W$3:$X$10,2,FALSE)),"エラー")</f>
        <v/>
      </c>
      <c r="AD225" s="91" t="str">
        <f>IFERROR(IF(J225="","",VLOOKUP(J225,コード!$Z$3:$AA$4,2,FALSE)),"エラー")</f>
        <v/>
      </c>
      <c r="AE225" s="176" t="str">
        <f t="shared" si="46"/>
        <v/>
      </c>
      <c r="AF225" s="177" t="str">
        <f>IFERROR(IF(N225="","",VLOOKUP(N225,コード!$AG$3:$AH$5,2,FALSE)),"エラー")</f>
        <v/>
      </c>
      <c r="AG225" s="94" t="str">
        <f>IFERROR(IF(O225="","",VLOOKUP(O225,コード!$AM$3:$AN$5,2,FALSE)),"エラー")</f>
        <v/>
      </c>
      <c r="AH225" s="94" t="str">
        <f>IFERROR(IF(P225="","",VLOOKUP(P225,コード!$AM$3:$AN$5,2,FALSE)),"エラー")</f>
        <v/>
      </c>
      <c r="AI225" s="96" t="str">
        <f>IFERROR(IF(OR(Q225="",R225=""),"",VLOOKUP(Q225&amp;R225,コード!$AS$3:$AT$12,2,FALSE)),"エラー")</f>
        <v/>
      </c>
      <c r="AJ225" s="90"/>
      <c r="AK225" s="166" t="str">
        <f t="shared" si="38"/>
        <v/>
      </c>
      <c r="AL225" s="139" t="str">
        <f t="shared" si="39"/>
        <v/>
      </c>
      <c r="AM225" s="139" t="str">
        <f t="shared" si="40"/>
        <v/>
      </c>
      <c r="AN225" s="139" t="str">
        <f t="shared" si="41"/>
        <v/>
      </c>
      <c r="AO225" s="139" t="str">
        <f t="shared" si="42"/>
        <v/>
      </c>
      <c r="AP225" s="139" t="str">
        <f t="shared" si="43"/>
        <v/>
      </c>
      <c r="AQ225" s="141" t="str">
        <f t="shared" si="44"/>
        <v/>
      </c>
    </row>
    <row r="226" spans="1:43" ht="24" customHeight="1">
      <c r="A226" s="239"/>
      <c r="B226" s="240"/>
      <c r="C226" s="220"/>
      <c r="D226" s="221"/>
      <c r="E226" s="222"/>
      <c r="F226" s="220"/>
      <c r="G226" s="220"/>
      <c r="H226" s="223"/>
      <c r="I226" s="220"/>
      <c r="J226" s="224"/>
      <c r="K226" s="220"/>
      <c r="L226" s="221"/>
      <c r="M226" s="225"/>
      <c r="N226" s="224"/>
      <c r="O226" s="224"/>
      <c r="P226" s="222"/>
      <c r="Q226" s="226"/>
      <c r="R226" s="227"/>
      <c r="S226" s="241"/>
      <c r="T226" s="242"/>
      <c r="U226" s="243"/>
      <c r="V226" s="97"/>
      <c r="W226" s="175" t="str">
        <f t="shared" si="45"/>
        <v/>
      </c>
      <c r="X226" s="93" t="str">
        <f t="shared" si="47"/>
        <v/>
      </c>
      <c r="Y226" s="174" t="str">
        <f>IF(A226="","",IF(A226&lt;&gt;215,"エラー",215&amp;"人目"))</f>
        <v/>
      </c>
      <c r="Z226" s="95" t="str">
        <f>IFERROR(IF(OR(C226="",D226="",E226=""),"",VLOOKUP(C226&amp;D226&amp;E226,コード!$K$3:$L$210,2,FALSE)),"エラー")</f>
        <v/>
      </c>
      <c r="AA226" s="92" t="str">
        <f>IFERROR(IF(F226="","",VLOOKUP(F226,コード!$N$3:$O$4,2,FALSE)),"エラー")</f>
        <v/>
      </c>
      <c r="AB226" s="91" t="str">
        <f>IFERROR(IF(OR(G226="",H226=""),"",VLOOKUP(G226&amp;H226,コード!$T$3:$U$13,2,FALSE)),"エラー")</f>
        <v/>
      </c>
      <c r="AC226" s="91" t="str">
        <f>IFERROR(IF(I226="","",VLOOKUP(I226,コード!$W$3:$X$10,2,FALSE)),"エラー")</f>
        <v/>
      </c>
      <c r="AD226" s="91" t="str">
        <f>IFERROR(IF(J226="","",VLOOKUP(J226,コード!$Z$3:$AA$4,2,FALSE)),"エラー")</f>
        <v/>
      </c>
      <c r="AE226" s="176" t="str">
        <f t="shared" si="46"/>
        <v/>
      </c>
      <c r="AF226" s="177" t="str">
        <f>IFERROR(IF(N226="","",VLOOKUP(N226,コード!$AG$3:$AH$5,2,FALSE)),"エラー")</f>
        <v/>
      </c>
      <c r="AG226" s="94" t="str">
        <f>IFERROR(IF(O226="","",VLOOKUP(O226,コード!$AM$3:$AN$5,2,FALSE)),"エラー")</f>
        <v/>
      </c>
      <c r="AH226" s="94" t="str">
        <f>IFERROR(IF(P226="","",VLOOKUP(P226,コード!$AM$3:$AN$5,2,FALSE)),"エラー")</f>
        <v/>
      </c>
      <c r="AI226" s="96" t="str">
        <f>IFERROR(IF(OR(Q226="",R226=""),"",VLOOKUP(Q226&amp;R226,コード!$AS$3:$AT$12,2,FALSE)),"エラー")</f>
        <v/>
      </c>
      <c r="AJ226" s="90"/>
      <c r="AK226" s="166" t="str">
        <f t="shared" si="38"/>
        <v/>
      </c>
      <c r="AL226" s="139" t="str">
        <f t="shared" si="39"/>
        <v/>
      </c>
      <c r="AM226" s="139" t="str">
        <f t="shared" si="40"/>
        <v/>
      </c>
      <c r="AN226" s="139" t="str">
        <f t="shared" si="41"/>
        <v/>
      </c>
      <c r="AO226" s="139" t="str">
        <f t="shared" si="42"/>
        <v/>
      </c>
      <c r="AP226" s="139" t="str">
        <f t="shared" si="43"/>
        <v/>
      </c>
      <c r="AQ226" s="141" t="str">
        <f t="shared" si="44"/>
        <v/>
      </c>
    </row>
    <row r="227" spans="1:43" ht="24" customHeight="1">
      <c r="A227" s="239"/>
      <c r="B227" s="240"/>
      <c r="C227" s="220"/>
      <c r="D227" s="221"/>
      <c r="E227" s="222"/>
      <c r="F227" s="220"/>
      <c r="G227" s="220"/>
      <c r="H227" s="223"/>
      <c r="I227" s="220"/>
      <c r="J227" s="224"/>
      <c r="K227" s="220"/>
      <c r="L227" s="221"/>
      <c r="M227" s="225"/>
      <c r="N227" s="224"/>
      <c r="O227" s="224"/>
      <c r="P227" s="222"/>
      <c r="Q227" s="226"/>
      <c r="R227" s="227"/>
      <c r="S227" s="241"/>
      <c r="T227" s="242"/>
      <c r="U227" s="243"/>
      <c r="V227" s="97"/>
      <c r="W227" s="175" t="str">
        <f t="shared" si="45"/>
        <v/>
      </c>
      <c r="X227" s="93" t="str">
        <f t="shared" si="47"/>
        <v/>
      </c>
      <c r="Y227" s="174" t="str">
        <f>IF(A227="","",IF(A227&lt;&gt;216,"エラー",216&amp;"人目"))</f>
        <v/>
      </c>
      <c r="Z227" s="95" t="str">
        <f>IFERROR(IF(OR(C227="",D227="",E227=""),"",VLOOKUP(C227&amp;D227&amp;E227,コード!$K$3:$L$210,2,FALSE)),"エラー")</f>
        <v/>
      </c>
      <c r="AA227" s="92" t="str">
        <f>IFERROR(IF(F227="","",VLOOKUP(F227,コード!$N$3:$O$4,2,FALSE)),"エラー")</f>
        <v/>
      </c>
      <c r="AB227" s="91" t="str">
        <f>IFERROR(IF(OR(G227="",H227=""),"",VLOOKUP(G227&amp;H227,コード!$T$3:$U$13,2,FALSE)),"エラー")</f>
        <v/>
      </c>
      <c r="AC227" s="91" t="str">
        <f>IFERROR(IF(I227="","",VLOOKUP(I227,コード!$W$3:$X$10,2,FALSE)),"エラー")</f>
        <v/>
      </c>
      <c r="AD227" s="91" t="str">
        <f>IFERROR(IF(J227="","",VLOOKUP(J227,コード!$Z$3:$AA$4,2,FALSE)),"エラー")</f>
        <v/>
      </c>
      <c r="AE227" s="176" t="str">
        <f t="shared" si="46"/>
        <v/>
      </c>
      <c r="AF227" s="177" t="str">
        <f>IFERROR(IF(N227="","",VLOOKUP(N227,コード!$AG$3:$AH$5,2,FALSE)),"エラー")</f>
        <v/>
      </c>
      <c r="AG227" s="94" t="str">
        <f>IFERROR(IF(O227="","",VLOOKUP(O227,コード!$AM$3:$AN$5,2,FALSE)),"エラー")</f>
        <v/>
      </c>
      <c r="AH227" s="94" t="str">
        <f>IFERROR(IF(P227="","",VLOOKUP(P227,コード!$AM$3:$AN$5,2,FALSE)),"エラー")</f>
        <v/>
      </c>
      <c r="AI227" s="96" t="str">
        <f>IFERROR(IF(OR(Q227="",R227=""),"",VLOOKUP(Q227&amp;R227,コード!$AS$3:$AT$12,2,FALSE)),"エラー")</f>
        <v/>
      </c>
      <c r="AJ227" s="90"/>
      <c r="AK227" s="166" t="str">
        <f t="shared" si="38"/>
        <v/>
      </c>
      <c r="AL227" s="139" t="str">
        <f t="shared" si="39"/>
        <v/>
      </c>
      <c r="AM227" s="139" t="str">
        <f t="shared" si="40"/>
        <v/>
      </c>
      <c r="AN227" s="139" t="str">
        <f t="shared" si="41"/>
        <v/>
      </c>
      <c r="AO227" s="139" t="str">
        <f t="shared" si="42"/>
        <v/>
      </c>
      <c r="AP227" s="139" t="str">
        <f t="shared" si="43"/>
        <v/>
      </c>
      <c r="AQ227" s="141" t="str">
        <f t="shared" si="44"/>
        <v/>
      </c>
    </row>
    <row r="228" spans="1:43" ht="24" customHeight="1">
      <c r="A228" s="239"/>
      <c r="B228" s="240"/>
      <c r="C228" s="220"/>
      <c r="D228" s="221"/>
      <c r="E228" s="222"/>
      <c r="F228" s="220"/>
      <c r="G228" s="220"/>
      <c r="H228" s="223"/>
      <c r="I228" s="220"/>
      <c r="J228" s="224"/>
      <c r="K228" s="220"/>
      <c r="L228" s="221"/>
      <c r="M228" s="225"/>
      <c r="N228" s="224"/>
      <c r="O228" s="224"/>
      <c r="P228" s="222"/>
      <c r="Q228" s="226"/>
      <c r="R228" s="227"/>
      <c r="S228" s="241"/>
      <c r="T228" s="242"/>
      <c r="U228" s="243"/>
      <c r="V228" s="97"/>
      <c r="W228" s="175" t="str">
        <f t="shared" si="45"/>
        <v/>
      </c>
      <c r="X228" s="93" t="str">
        <f t="shared" si="47"/>
        <v/>
      </c>
      <c r="Y228" s="174" t="str">
        <f>IF(A228="","",IF(A228&lt;&gt;217,"エラー",217&amp;"人目"))</f>
        <v/>
      </c>
      <c r="Z228" s="95" t="str">
        <f>IFERROR(IF(OR(C228="",D228="",E228=""),"",VLOOKUP(C228&amp;D228&amp;E228,コード!$K$3:$L$210,2,FALSE)),"エラー")</f>
        <v/>
      </c>
      <c r="AA228" s="92" t="str">
        <f>IFERROR(IF(F228="","",VLOOKUP(F228,コード!$N$3:$O$4,2,FALSE)),"エラー")</f>
        <v/>
      </c>
      <c r="AB228" s="91" t="str">
        <f>IFERROR(IF(OR(G228="",H228=""),"",VLOOKUP(G228&amp;H228,コード!$T$3:$U$13,2,FALSE)),"エラー")</f>
        <v/>
      </c>
      <c r="AC228" s="91" t="str">
        <f>IFERROR(IF(I228="","",VLOOKUP(I228,コード!$W$3:$X$10,2,FALSE)),"エラー")</f>
        <v/>
      </c>
      <c r="AD228" s="91" t="str">
        <f>IFERROR(IF(J228="","",VLOOKUP(J228,コード!$Z$3:$AA$4,2,FALSE)),"エラー")</f>
        <v/>
      </c>
      <c r="AE228" s="176" t="str">
        <f t="shared" si="46"/>
        <v/>
      </c>
      <c r="AF228" s="177" t="str">
        <f>IFERROR(IF(N228="","",VLOOKUP(N228,コード!$AG$3:$AH$5,2,FALSE)),"エラー")</f>
        <v/>
      </c>
      <c r="AG228" s="94" t="str">
        <f>IFERROR(IF(O228="","",VLOOKUP(O228,コード!$AM$3:$AN$5,2,FALSE)),"エラー")</f>
        <v/>
      </c>
      <c r="AH228" s="94" t="str">
        <f>IFERROR(IF(P228="","",VLOOKUP(P228,コード!$AM$3:$AN$5,2,FALSE)),"エラー")</f>
        <v/>
      </c>
      <c r="AI228" s="96" t="str">
        <f>IFERROR(IF(OR(Q228="",R228=""),"",VLOOKUP(Q228&amp;R228,コード!$AS$3:$AT$12,2,FALSE)),"エラー")</f>
        <v/>
      </c>
      <c r="AJ228" s="90"/>
      <c r="AK228" s="166" t="str">
        <f t="shared" si="38"/>
        <v/>
      </c>
      <c r="AL228" s="139" t="str">
        <f t="shared" si="39"/>
        <v/>
      </c>
      <c r="AM228" s="139" t="str">
        <f t="shared" si="40"/>
        <v/>
      </c>
      <c r="AN228" s="139" t="str">
        <f t="shared" si="41"/>
        <v/>
      </c>
      <c r="AO228" s="139" t="str">
        <f t="shared" si="42"/>
        <v/>
      </c>
      <c r="AP228" s="139" t="str">
        <f t="shared" si="43"/>
        <v/>
      </c>
      <c r="AQ228" s="141" t="str">
        <f t="shared" si="44"/>
        <v/>
      </c>
    </row>
    <row r="229" spans="1:43" ht="24" customHeight="1">
      <c r="A229" s="239"/>
      <c r="B229" s="240"/>
      <c r="C229" s="220"/>
      <c r="D229" s="221"/>
      <c r="E229" s="222"/>
      <c r="F229" s="220"/>
      <c r="G229" s="220"/>
      <c r="H229" s="223"/>
      <c r="I229" s="220"/>
      <c r="J229" s="224"/>
      <c r="K229" s="220"/>
      <c r="L229" s="221"/>
      <c r="M229" s="225"/>
      <c r="N229" s="224"/>
      <c r="O229" s="224"/>
      <c r="P229" s="222"/>
      <c r="Q229" s="226"/>
      <c r="R229" s="227"/>
      <c r="S229" s="241"/>
      <c r="T229" s="242"/>
      <c r="U229" s="243"/>
      <c r="V229" s="97"/>
      <c r="W229" s="175" t="str">
        <f t="shared" si="45"/>
        <v/>
      </c>
      <c r="X229" s="93" t="str">
        <f t="shared" si="47"/>
        <v/>
      </c>
      <c r="Y229" s="174" t="str">
        <f>IF(A229="","",IF(A229&lt;&gt;218,"エラー",218&amp;"人目"))</f>
        <v/>
      </c>
      <c r="Z229" s="95" t="str">
        <f>IFERROR(IF(OR(C229="",D229="",E229=""),"",VLOOKUP(C229&amp;D229&amp;E229,コード!$K$3:$L$210,2,FALSE)),"エラー")</f>
        <v/>
      </c>
      <c r="AA229" s="92" t="str">
        <f>IFERROR(IF(F229="","",VLOOKUP(F229,コード!$N$3:$O$4,2,FALSE)),"エラー")</f>
        <v/>
      </c>
      <c r="AB229" s="91" t="str">
        <f>IFERROR(IF(OR(G229="",H229=""),"",VLOOKUP(G229&amp;H229,コード!$T$3:$U$13,2,FALSE)),"エラー")</f>
        <v/>
      </c>
      <c r="AC229" s="91" t="str">
        <f>IFERROR(IF(I229="","",VLOOKUP(I229,コード!$W$3:$X$10,2,FALSE)),"エラー")</f>
        <v/>
      </c>
      <c r="AD229" s="91" t="str">
        <f>IFERROR(IF(J229="","",VLOOKUP(J229,コード!$Z$3:$AA$4,2,FALSE)),"エラー")</f>
        <v/>
      </c>
      <c r="AE229" s="176" t="str">
        <f t="shared" si="46"/>
        <v/>
      </c>
      <c r="AF229" s="177" t="str">
        <f>IFERROR(IF(N229="","",VLOOKUP(N229,コード!$AG$3:$AH$5,2,FALSE)),"エラー")</f>
        <v/>
      </c>
      <c r="AG229" s="94" t="str">
        <f>IFERROR(IF(O229="","",VLOOKUP(O229,コード!$AM$3:$AN$5,2,FALSE)),"エラー")</f>
        <v/>
      </c>
      <c r="AH229" s="94" t="str">
        <f>IFERROR(IF(P229="","",VLOOKUP(P229,コード!$AM$3:$AN$5,2,FALSE)),"エラー")</f>
        <v/>
      </c>
      <c r="AI229" s="96" t="str">
        <f>IFERROR(IF(OR(Q229="",R229=""),"",VLOOKUP(Q229&amp;R229,コード!$AS$3:$AT$12,2,FALSE)),"エラー")</f>
        <v/>
      </c>
      <c r="AJ229" s="90"/>
      <c r="AK229" s="166" t="str">
        <f t="shared" si="38"/>
        <v/>
      </c>
      <c r="AL229" s="139" t="str">
        <f t="shared" si="39"/>
        <v/>
      </c>
      <c r="AM229" s="139" t="str">
        <f t="shared" si="40"/>
        <v/>
      </c>
      <c r="AN229" s="139" t="str">
        <f t="shared" si="41"/>
        <v/>
      </c>
      <c r="AO229" s="139" t="str">
        <f t="shared" si="42"/>
        <v/>
      </c>
      <c r="AP229" s="139" t="str">
        <f t="shared" si="43"/>
        <v/>
      </c>
      <c r="AQ229" s="141" t="str">
        <f t="shared" si="44"/>
        <v/>
      </c>
    </row>
    <row r="230" spans="1:43" ht="24" customHeight="1">
      <c r="A230" s="239"/>
      <c r="B230" s="240"/>
      <c r="C230" s="220"/>
      <c r="D230" s="221"/>
      <c r="E230" s="222"/>
      <c r="F230" s="220"/>
      <c r="G230" s="220"/>
      <c r="H230" s="223"/>
      <c r="I230" s="220"/>
      <c r="J230" s="224"/>
      <c r="K230" s="220"/>
      <c r="L230" s="221"/>
      <c r="M230" s="225"/>
      <c r="N230" s="224"/>
      <c r="O230" s="224"/>
      <c r="P230" s="222"/>
      <c r="Q230" s="226"/>
      <c r="R230" s="227"/>
      <c r="S230" s="241"/>
      <c r="T230" s="242"/>
      <c r="U230" s="243"/>
      <c r="V230" s="97"/>
      <c r="W230" s="175" t="str">
        <f t="shared" si="45"/>
        <v/>
      </c>
      <c r="X230" s="93" t="str">
        <f t="shared" si="47"/>
        <v/>
      </c>
      <c r="Y230" s="174" t="str">
        <f>IF(A230="","",IF(A230&lt;&gt;219,"エラー",219&amp;"人目"))</f>
        <v/>
      </c>
      <c r="Z230" s="95" t="str">
        <f>IFERROR(IF(OR(C230="",D230="",E230=""),"",VLOOKUP(C230&amp;D230&amp;E230,コード!$K$3:$L$210,2,FALSE)),"エラー")</f>
        <v/>
      </c>
      <c r="AA230" s="92" t="str">
        <f>IFERROR(IF(F230="","",VLOOKUP(F230,コード!$N$3:$O$4,2,FALSE)),"エラー")</f>
        <v/>
      </c>
      <c r="AB230" s="91" t="str">
        <f>IFERROR(IF(OR(G230="",H230=""),"",VLOOKUP(G230&amp;H230,コード!$T$3:$U$13,2,FALSE)),"エラー")</f>
        <v/>
      </c>
      <c r="AC230" s="91" t="str">
        <f>IFERROR(IF(I230="","",VLOOKUP(I230,コード!$W$3:$X$10,2,FALSE)),"エラー")</f>
        <v/>
      </c>
      <c r="AD230" s="91" t="str">
        <f>IFERROR(IF(J230="","",VLOOKUP(J230,コード!$Z$3:$AA$4,2,FALSE)),"エラー")</f>
        <v/>
      </c>
      <c r="AE230" s="176" t="str">
        <f t="shared" si="46"/>
        <v/>
      </c>
      <c r="AF230" s="177" t="str">
        <f>IFERROR(IF(N230="","",VLOOKUP(N230,コード!$AG$3:$AH$5,2,FALSE)),"エラー")</f>
        <v/>
      </c>
      <c r="AG230" s="94" t="str">
        <f>IFERROR(IF(O230="","",VLOOKUP(O230,コード!$AM$3:$AN$5,2,FALSE)),"エラー")</f>
        <v/>
      </c>
      <c r="AH230" s="94" t="str">
        <f>IFERROR(IF(P230="","",VLOOKUP(P230,コード!$AM$3:$AN$5,2,FALSE)),"エラー")</f>
        <v/>
      </c>
      <c r="AI230" s="96" t="str">
        <f>IFERROR(IF(OR(Q230="",R230=""),"",VLOOKUP(Q230&amp;R230,コード!$AS$3:$AT$12,2,FALSE)),"エラー")</f>
        <v/>
      </c>
      <c r="AJ230" s="90"/>
      <c r="AK230" s="166" t="str">
        <f t="shared" si="38"/>
        <v/>
      </c>
      <c r="AL230" s="139" t="str">
        <f t="shared" si="39"/>
        <v/>
      </c>
      <c r="AM230" s="139" t="str">
        <f t="shared" si="40"/>
        <v/>
      </c>
      <c r="AN230" s="139" t="str">
        <f t="shared" si="41"/>
        <v/>
      </c>
      <c r="AO230" s="139" t="str">
        <f t="shared" si="42"/>
        <v/>
      </c>
      <c r="AP230" s="139" t="str">
        <f t="shared" si="43"/>
        <v/>
      </c>
      <c r="AQ230" s="141" t="str">
        <f t="shared" si="44"/>
        <v/>
      </c>
    </row>
    <row r="231" spans="1:43" ht="24" customHeight="1">
      <c r="A231" s="239"/>
      <c r="B231" s="240"/>
      <c r="C231" s="220"/>
      <c r="D231" s="221"/>
      <c r="E231" s="222"/>
      <c r="F231" s="224"/>
      <c r="G231" s="220"/>
      <c r="H231" s="223"/>
      <c r="I231" s="220"/>
      <c r="J231" s="224"/>
      <c r="K231" s="220"/>
      <c r="L231" s="221"/>
      <c r="M231" s="225"/>
      <c r="N231" s="224"/>
      <c r="O231" s="224"/>
      <c r="P231" s="222"/>
      <c r="Q231" s="226"/>
      <c r="R231" s="227"/>
      <c r="S231" s="241"/>
      <c r="T231" s="242"/>
      <c r="U231" s="243"/>
      <c r="V231" s="97"/>
      <c r="W231" s="175" t="str">
        <f t="shared" si="45"/>
        <v/>
      </c>
      <c r="X231" s="93" t="str">
        <f t="shared" si="47"/>
        <v/>
      </c>
      <c r="Y231" s="174" t="str">
        <f>IF(A231="","",IF(A231&lt;&gt;220,"エラー",220&amp;"人目"))</f>
        <v/>
      </c>
      <c r="Z231" s="95" t="str">
        <f>IFERROR(IF(OR(C231="",D231="",E231=""),"",VLOOKUP(C231&amp;D231&amp;E231,コード!$K$3:$L$210,2,FALSE)),"エラー")</f>
        <v/>
      </c>
      <c r="AA231" s="92" t="str">
        <f>IFERROR(IF(F231="","",VLOOKUP(F231,コード!$N$3:$O$4,2,FALSE)),"エラー")</f>
        <v/>
      </c>
      <c r="AB231" s="91" t="str">
        <f>IFERROR(IF(OR(G231="",H231=""),"",VLOOKUP(G231&amp;H231,コード!$T$3:$U$13,2,FALSE)),"エラー")</f>
        <v/>
      </c>
      <c r="AC231" s="91" t="str">
        <f>IFERROR(IF(I231="","",VLOOKUP(I231,コード!$W$3:$X$10,2,FALSE)),"エラー")</f>
        <v/>
      </c>
      <c r="AD231" s="91" t="str">
        <f>IFERROR(IF(J231="","",VLOOKUP(J231,コード!$Z$3:$AA$4,2,FALSE)),"エラー")</f>
        <v/>
      </c>
      <c r="AE231" s="176" t="str">
        <f t="shared" si="46"/>
        <v/>
      </c>
      <c r="AF231" s="177" t="str">
        <f>IFERROR(IF(N231="","",VLOOKUP(N231,コード!$AG$3:$AH$5,2,FALSE)),"エラー")</f>
        <v/>
      </c>
      <c r="AG231" s="94" t="str">
        <f>IFERROR(IF(O231="","",VLOOKUP(O231,コード!$AM$3:$AN$5,2,FALSE)),"エラー")</f>
        <v/>
      </c>
      <c r="AH231" s="94" t="str">
        <f>IFERROR(IF(P231="","",VLOOKUP(P231,コード!$AM$3:$AN$5,2,FALSE)),"エラー")</f>
        <v/>
      </c>
      <c r="AI231" s="96" t="str">
        <f>IFERROR(IF(OR(Q231="",R231=""),"",VLOOKUP(Q231&amp;R231,コード!$AS$3:$AT$12,2,FALSE)),"エラー")</f>
        <v/>
      </c>
      <c r="AJ231" s="90"/>
      <c r="AK231" s="166" t="str">
        <f t="shared" si="38"/>
        <v/>
      </c>
      <c r="AL231" s="139" t="str">
        <f t="shared" si="39"/>
        <v/>
      </c>
      <c r="AM231" s="139" t="str">
        <f t="shared" si="40"/>
        <v/>
      </c>
      <c r="AN231" s="139" t="str">
        <f t="shared" si="41"/>
        <v/>
      </c>
      <c r="AO231" s="139" t="str">
        <f t="shared" si="42"/>
        <v/>
      </c>
      <c r="AP231" s="139" t="str">
        <f t="shared" si="43"/>
        <v/>
      </c>
      <c r="AQ231" s="141" t="str">
        <f t="shared" si="44"/>
        <v/>
      </c>
    </row>
    <row r="232" spans="1:43" ht="24" customHeight="1">
      <c r="A232" s="239"/>
      <c r="B232" s="240"/>
      <c r="C232" s="220"/>
      <c r="D232" s="221"/>
      <c r="E232" s="222"/>
      <c r="F232" s="220"/>
      <c r="G232" s="220"/>
      <c r="H232" s="223"/>
      <c r="I232" s="220"/>
      <c r="J232" s="224"/>
      <c r="K232" s="220"/>
      <c r="L232" s="221"/>
      <c r="M232" s="225"/>
      <c r="N232" s="224"/>
      <c r="O232" s="224"/>
      <c r="P232" s="222"/>
      <c r="Q232" s="226"/>
      <c r="R232" s="227"/>
      <c r="S232" s="241"/>
      <c r="T232" s="242"/>
      <c r="U232" s="243"/>
      <c r="V232" s="97"/>
      <c r="W232" s="175" t="str">
        <f t="shared" si="45"/>
        <v/>
      </c>
      <c r="X232" s="93" t="str">
        <f t="shared" si="47"/>
        <v/>
      </c>
      <c r="Y232" s="174" t="str">
        <f>IF(A232="","",IF(A232&lt;&gt;221,"エラー",221&amp;"人目"))</f>
        <v/>
      </c>
      <c r="Z232" s="95" t="str">
        <f>IFERROR(IF(OR(C232="",D232="",E232=""),"",VLOOKUP(C232&amp;D232&amp;E232,コード!$K$3:$L$210,2,FALSE)),"エラー")</f>
        <v/>
      </c>
      <c r="AA232" s="92" t="str">
        <f>IFERROR(IF(F232="","",VLOOKUP(F232,コード!$N$3:$O$4,2,FALSE)),"エラー")</f>
        <v/>
      </c>
      <c r="AB232" s="91" t="str">
        <f>IFERROR(IF(OR(G232="",H232=""),"",VLOOKUP(G232&amp;H232,コード!$T$3:$U$13,2,FALSE)),"エラー")</f>
        <v/>
      </c>
      <c r="AC232" s="91" t="str">
        <f>IFERROR(IF(I232="","",VLOOKUP(I232,コード!$W$3:$X$10,2,FALSE)),"エラー")</f>
        <v/>
      </c>
      <c r="AD232" s="91" t="str">
        <f>IFERROR(IF(J232="","",VLOOKUP(J232,コード!$Z$3:$AA$4,2,FALSE)),"エラー")</f>
        <v/>
      </c>
      <c r="AE232" s="176" t="str">
        <f t="shared" si="46"/>
        <v/>
      </c>
      <c r="AF232" s="177" t="str">
        <f>IFERROR(IF(N232="","",VLOOKUP(N232,コード!$AG$3:$AH$5,2,FALSE)),"エラー")</f>
        <v/>
      </c>
      <c r="AG232" s="94" t="str">
        <f>IFERROR(IF(O232="","",VLOOKUP(O232,コード!$AM$3:$AN$5,2,FALSE)),"エラー")</f>
        <v/>
      </c>
      <c r="AH232" s="94" t="str">
        <f>IFERROR(IF(P232="","",VLOOKUP(P232,コード!$AM$3:$AN$5,2,FALSE)),"エラー")</f>
        <v/>
      </c>
      <c r="AI232" s="96" t="str">
        <f>IFERROR(IF(OR(Q232="",R232=""),"",VLOOKUP(Q232&amp;R232,コード!$AS$3:$AT$12,2,FALSE)),"エラー")</f>
        <v/>
      </c>
      <c r="AJ232" s="90"/>
      <c r="AK232" s="166" t="str">
        <f t="shared" si="38"/>
        <v/>
      </c>
      <c r="AL232" s="139" t="str">
        <f t="shared" si="39"/>
        <v/>
      </c>
      <c r="AM232" s="139" t="str">
        <f t="shared" si="40"/>
        <v/>
      </c>
      <c r="AN232" s="139" t="str">
        <f t="shared" si="41"/>
        <v/>
      </c>
      <c r="AO232" s="139" t="str">
        <f t="shared" si="42"/>
        <v/>
      </c>
      <c r="AP232" s="139" t="str">
        <f t="shared" si="43"/>
        <v/>
      </c>
      <c r="AQ232" s="141" t="str">
        <f t="shared" si="44"/>
        <v/>
      </c>
    </row>
    <row r="233" spans="1:43" ht="24" customHeight="1">
      <c r="A233" s="239"/>
      <c r="B233" s="240"/>
      <c r="C233" s="220"/>
      <c r="D233" s="221"/>
      <c r="E233" s="222"/>
      <c r="F233" s="220"/>
      <c r="G233" s="220"/>
      <c r="H233" s="223"/>
      <c r="I233" s="220"/>
      <c r="J233" s="224"/>
      <c r="K233" s="220"/>
      <c r="L233" s="221"/>
      <c r="M233" s="225"/>
      <c r="N233" s="224"/>
      <c r="O233" s="224"/>
      <c r="P233" s="222"/>
      <c r="Q233" s="226"/>
      <c r="R233" s="227"/>
      <c r="S233" s="241"/>
      <c r="T233" s="242"/>
      <c r="U233" s="243"/>
      <c r="V233" s="97"/>
      <c r="W233" s="175" t="str">
        <f t="shared" si="45"/>
        <v/>
      </c>
      <c r="X233" s="93" t="str">
        <f t="shared" si="47"/>
        <v/>
      </c>
      <c r="Y233" s="174" t="str">
        <f>IF(A233="","",IF(A233&lt;&gt;222,"エラー",222&amp;"人目"))</f>
        <v/>
      </c>
      <c r="Z233" s="95" t="str">
        <f>IFERROR(IF(OR(C233="",D233="",E233=""),"",VLOOKUP(C233&amp;D233&amp;E233,コード!$K$3:$L$210,2,FALSE)),"エラー")</f>
        <v/>
      </c>
      <c r="AA233" s="92" t="str">
        <f>IFERROR(IF(F233="","",VLOOKUP(F233,コード!$N$3:$O$4,2,FALSE)),"エラー")</f>
        <v/>
      </c>
      <c r="AB233" s="91" t="str">
        <f>IFERROR(IF(OR(G233="",H233=""),"",VLOOKUP(G233&amp;H233,コード!$T$3:$U$13,2,FALSE)),"エラー")</f>
        <v/>
      </c>
      <c r="AC233" s="91" t="str">
        <f>IFERROR(IF(I233="","",VLOOKUP(I233,コード!$W$3:$X$10,2,FALSE)),"エラー")</f>
        <v/>
      </c>
      <c r="AD233" s="91" t="str">
        <f>IFERROR(IF(J233="","",VLOOKUP(J233,コード!$Z$3:$AA$4,2,FALSE)),"エラー")</f>
        <v/>
      </c>
      <c r="AE233" s="176" t="str">
        <f t="shared" si="46"/>
        <v/>
      </c>
      <c r="AF233" s="177" t="str">
        <f>IFERROR(IF(N233="","",VLOOKUP(N233,コード!$AG$3:$AH$5,2,FALSE)),"エラー")</f>
        <v/>
      </c>
      <c r="AG233" s="94" t="str">
        <f>IFERROR(IF(O233="","",VLOOKUP(O233,コード!$AM$3:$AN$5,2,FALSE)),"エラー")</f>
        <v/>
      </c>
      <c r="AH233" s="94" t="str">
        <f>IFERROR(IF(P233="","",VLOOKUP(P233,コード!$AM$3:$AN$5,2,FALSE)),"エラー")</f>
        <v/>
      </c>
      <c r="AI233" s="96" t="str">
        <f>IFERROR(IF(OR(Q233="",R233=""),"",VLOOKUP(Q233&amp;R233,コード!$AS$3:$AT$12,2,FALSE)),"エラー")</f>
        <v/>
      </c>
      <c r="AJ233" s="90"/>
      <c r="AK233" s="166" t="str">
        <f t="shared" ref="AK233:AK296" si="48">IFERROR(IF(OR(C233="",D233="",E233="",J233=""),"",IF(AND(J233="1",OR(C233&amp;D233&amp;E233="190",C233&amp;D233&amp;E233="290",C233&amp;D233&amp;E233="390",C233&amp;D233&amp;E233="490",C233&amp;D233&amp;E233="590",C233&amp;D233&amp;E233="690",C233&amp;D233&amp;E233="790",C233&amp;D233&amp;E233="801")),"エラー？",IF(Z233="エラー","エラー","○"))),"エラー")</f>
        <v/>
      </c>
      <c r="AL233" s="139" t="str">
        <f t="shared" ref="AL233:AL296" si="49">IFERROR(IF(OR(G233="",H233="",,J233=""),"",IF(AND(J233="1",G233&amp;H233="15"),"エラー？","○")),"エラー")</f>
        <v/>
      </c>
      <c r="AM233" s="139" t="str">
        <f t="shared" ref="AM233:AM296" si="50">IFERROR(IF(OR(J233="",O233=""),"",IF(AND(J233="1",O233="3"),"エラー？","○")),"エラー")</f>
        <v/>
      </c>
      <c r="AN233" s="139" t="str">
        <f t="shared" ref="AN233:AN296" si="51">IFERROR(IF(OR(J233="",P233=""),"",IF(AND(J233="1",P233="3"),"エラー？","○")),"エラー")</f>
        <v/>
      </c>
      <c r="AO233" s="139" t="str">
        <f t="shared" ref="AO233:AO296" si="52">IFERROR(IF(I233="","",IF(OR(I233="1",I233="2"),"エラー？","○")),"エラー")</f>
        <v/>
      </c>
      <c r="AP233" s="139" t="str">
        <f t="shared" ref="AP233:AP296" si="53">IFERROR(IF(OR(J233="",K233="",L233="",M233=""),"",IF(AND(J233="1",K233&amp;L233&amp;M233="999"),"エラー","○")),"エラー")</f>
        <v/>
      </c>
      <c r="AQ233" s="141" t="str">
        <f t="shared" ref="AQ233:AQ296" si="54">IF(OR(J233="",K233="",L233="",M233=""),"",IF(AND(J233="2",K233&amp;L233&amp;M233&lt;&gt;"999"),"エラー","○"))</f>
        <v/>
      </c>
    </row>
    <row r="234" spans="1:43" ht="24" customHeight="1">
      <c r="A234" s="239"/>
      <c r="B234" s="240"/>
      <c r="C234" s="220"/>
      <c r="D234" s="221"/>
      <c r="E234" s="222"/>
      <c r="F234" s="220"/>
      <c r="G234" s="220"/>
      <c r="H234" s="223"/>
      <c r="I234" s="220"/>
      <c r="J234" s="224"/>
      <c r="K234" s="220"/>
      <c r="L234" s="221"/>
      <c r="M234" s="225"/>
      <c r="N234" s="224"/>
      <c r="O234" s="224"/>
      <c r="P234" s="222"/>
      <c r="Q234" s="226"/>
      <c r="R234" s="227"/>
      <c r="S234" s="241"/>
      <c r="T234" s="242"/>
      <c r="U234" s="243"/>
      <c r="V234" s="97"/>
      <c r="W234" s="175" t="str">
        <f t="shared" si="45"/>
        <v/>
      </c>
      <c r="X234" s="93" t="str">
        <f t="shared" si="47"/>
        <v/>
      </c>
      <c r="Y234" s="174" t="str">
        <f>IF(A234="","",IF(A234&lt;&gt;223,"エラー",223&amp;"人目"))</f>
        <v/>
      </c>
      <c r="Z234" s="95" t="str">
        <f>IFERROR(IF(OR(C234="",D234="",E234=""),"",VLOOKUP(C234&amp;D234&amp;E234,コード!$K$3:$L$210,2,FALSE)),"エラー")</f>
        <v/>
      </c>
      <c r="AA234" s="92" t="str">
        <f>IFERROR(IF(F234="","",VLOOKUP(F234,コード!$N$3:$O$4,2,FALSE)),"エラー")</f>
        <v/>
      </c>
      <c r="AB234" s="91" t="str">
        <f>IFERROR(IF(OR(G234="",H234=""),"",VLOOKUP(G234&amp;H234,コード!$T$3:$U$13,2,FALSE)),"エラー")</f>
        <v/>
      </c>
      <c r="AC234" s="91" t="str">
        <f>IFERROR(IF(I234="","",VLOOKUP(I234,コード!$W$3:$X$10,2,FALSE)),"エラー")</f>
        <v/>
      </c>
      <c r="AD234" s="91" t="str">
        <f>IFERROR(IF(J234="","",VLOOKUP(J234,コード!$Z$3:$AA$4,2,FALSE)),"エラー")</f>
        <v/>
      </c>
      <c r="AE234" s="176" t="str">
        <f t="shared" si="46"/>
        <v/>
      </c>
      <c r="AF234" s="177" t="str">
        <f>IFERROR(IF(N234="","",VLOOKUP(N234,コード!$AG$3:$AH$5,2,FALSE)),"エラー")</f>
        <v/>
      </c>
      <c r="AG234" s="94" t="str">
        <f>IFERROR(IF(O234="","",VLOOKUP(O234,コード!$AM$3:$AN$5,2,FALSE)),"エラー")</f>
        <v/>
      </c>
      <c r="AH234" s="94" t="str">
        <f>IFERROR(IF(P234="","",VLOOKUP(P234,コード!$AM$3:$AN$5,2,FALSE)),"エラー")</f>
        <v/>
      </c>
      <c r="AI234" s="96" t="str">
        <f>IFERROR(IF(OR(Q234="",R234=""),"",VLOOKUP(Q234&amp;R234,コード!$AS$3:$AT$12,2,FALSE)),"エラー")</f>
        <v/>
      </c>
      <c r="AJ234" s="90"/>
      <c r="AK234" s="166" t="str">
        <f t="shared" si="48"/>
        <v/>
      </c>
      <c r="AL234" s="139" t="str">
        <f t="shared" si="49"/>
        <v/>
      </c>
      <c r="AM234" s="139" t="str">
        <f t="shared" si="50"/>
        <v/>
      </c>
      <c r="AN234" s="139" t="str">
        <f t="shared" si="51"/>
        <v/>
      </c>
      <c r="AO234" s="139" t="str">
        <f t="shared" si="52"/>
        <v/>
      </c>
      <c r="AP234" s="139" t="str">
        <f t="shared" si="53"/>
        <v/>
      </c>
      <c r="AQ234" s="141" t="str">
        <f t="shared" si="54"/>
        <v/>
      </c>
    </row>
    <row r="235" spans="1:43" ht="24" customHeight="1">
      <c r="A235" s="239"/>
      <c r="B235" s="240"/>
      <c r="C235" s="220"/>
      <c r="D235" s="221"/>
      <c r="E235" s="222"/>
      <c r="F235" s="220"/>
      <c r="G235" s="220"/>
      <c r="H235" s="223"/>
      <c r="I235" s="220"/>
      <c r="J235" s="224"/>
      <c r="K235" s="220"/>
      <c r="L235" s="221"/>
      <c r="M235" s="225"/>
      <c r="N235" s="224"/>
      <c r="O235" s="224"/>
      <c r="P235" s="222"/>
      <c r="Q235" s="226"/>
      <c r="R235" s="227"/>
      <c r="S235" s="241"/>
      <c r="T235" s="242"/>
      <c r="U235" s="243"/>
      <c r="V235" s="97"/>
      <c r="W235" s="175" t="str">
        <f t="shared" si="45"/>
        <v/>
      </c>
      <c r="X235" s="93" t="str">
        <f t="shared" si="47"/>
        <v/>
      </c>
      <c r="Y235" s="174" t="str">
        <f>IF(A235="","",IF(A235&lt;&gt;224,"エラー",224&amp;"人目"))</f>
        <v/>
      </c>
      <c r="Z235" s="95" t="str">
        <f>IFERROR(IF(OR(C235="",D235="",E235=""),"",VLOOKUP(C235&amp;D235&amp;E235,コード!$K$3:$L$210,2,FALSE)),"エラー")</f>
        <v/>
      </c>
      <c r="AA235" s="92" t="str">
        <f>IFERROR(IF(F235="","",VLOOKUP(F235,コード!$N$3:$O$4,2,FALSE)),"エラー")</f>
        <v/>
      </c>
      <c r="AB235" s="91" t="str">
        <f>IFERROR(IF(OR(G235="",H235=""),"",VLOOKUP(G235&amp;H235,コード!$T$3:$U$13,2,FALSE)),"エラー")</f>
        <v/>
      </c>
      <c r="AC235" s="91" t="str">
        <f>IFERROR(IF(I235="","",VLOOKUP(I235,コード!$W$3:$X$10,2,FALSE)),"エラー")</f>
        <v/>
      </c>
      <c r="AD235" s="91" t="str">
        <f>IFERROR(IF(J235="","",VLOOKUP(J235,コード!$Z$3:$AA$4,2,FALSE)),"エラー")</f>
        <v/>
      </c>
      <c r="AE235" s="176" t="str">
        <f t="shared" si="46"/>
        <v/>
      </c>
      <c r="AF235" s="177" t="str">
        <f>IFERROR(IF(N235="","",VLOOKUP(N235,コード!$AG$3:$AH$5,2,FALSE)),"エラー")</f>
        <v/>
      </c>
      <c r="AG235" s="94" t="str">
        <f>IFERROR(IF(O235="","",VLOOKUP(O235,コード!$AM$3:$AN$5,2,FALSE)),"エラー")</f>
        <v/>
      </c>
      <c r="AH235" s="94" t="str">
        <f>IFERROR(IF(P235="","",VLOOKUP(P235,コード!$AM$3:$AN$5,2,FALSE)),"エラー")</f>
        <v/>
      </c>
      <c r="AI235" s="96" t="str">
        <f>IFERROR(IF(OR(Q235="",R235=""),"",VLOOKUP(Q235&amp;R235,コード!$AS$3:$AT$12,2,FALSE)),"エラー")</f>
        <v/>
      </c>
      <c r="AJ235" s="90"/>
      <c r="AK235" s="166" t="str">
        <f t="shared" si="48"/>
        <v/>
      </c>
      <c r="AL235" s="139" t="str">
        <f t="shared" si="49"/>
        <v/>
      </c>
      <c r="AM235" s="139" t="str">
        <f t="shared" si="50"/>
        <v/>
      </c>
      <c r="AN235" s="139" t="str">
        <f t="shared" si="51"/>
        <v/>
      </c>
      <c r="AO235" s="139" t="str">
        <f t="shared" si="52"/>
        <v/>
      </c>
      <c r="AP235" s="139" t="str">
        <f t="shared" si="53"/>
        <v/>
      </c>
      <c r="AQ235" s="141" t="str">
        <f t="shared" si="54"/>
        <v/>
      </c>
    </row>
    <row r="236" spans="1:43" ht="24" customHeight="1">
      <c r="A236" s="239"/>
      <c r="B236" s="240"/>
      <c r="C236" s="220"/>
      <c r="D236" s="221"/>
      <c r="E236" s="222"/>
      <c r="F236" s="220"/>
      <c r="G236" s="220"/>
      <c r="H236" s="223"/>
      <c r="I236" s="220"/>
      <c r="J236" s="224"/>
      <c r="K236" s="220"/>
      <c r="L236" s="221"/>
      <c r="M236" s="225"/>
      <c r="N236" s="224"/>
      <c r="O236" s="224"/>
      <c r="P236" s="222"/>
      <c r="Q236" s="226"/>
      <c r="R236" s="227"/>
      <c r="S236" s="241"/>
      <c r="T236" s="242"/>
      <c r="U236" s="243"/>
      <c r="V236" s="97"/>
      <c r="W236" s="175" t="str">
        <f t="shared" si="45"/>
        <v/>
      </c>
      <c r="X236" s="93" t="str">
        <f t="shared" si="47"/>
        <v/>
      </c>
      <c r="Y236" s="174" t="str">
        <f>IF(A236="","",IF(A236&lt;&gt;225,"エラー",225&amp;"人目"))</f>
        <v/>
      </c>
      <c r="Z236" s="95" t="str">
        <f>IFERROR(IF(OR(C236="",D236="",E236=""),"",VLOOKUP(C236&amp;D236&amp;E236,コード!$K$3:$L$210,2,FALSE)),"エラー")</f>
        <v/>
      </c>
      <c r="AA236" s="92" t="str">
        <f>IFERROR(IF(F236="","",VLOOKUP(F236,コード!$N$3:$O$4,2,FALSE)),"エラー")</f>
        <v/>
      </c>
      <c r="AB236" s="91" t="str">
        <f>IFERROR(IF(OR(G236="",H236=""),"",VLOOKUP(G236&amp;H236,コード!$T$3:$U$13,2,FALSE)),"エラー")</f>
        <v/>
      </c>
      <c r="AC236" s="91" t="str">
        <f>IFERROR(IF(I236="","",VLOOKUP(I236,コード!$W$3:$X$10,2,FALSE)),"エラー")</f>
        <v/>
      </c>
      <c r="AD236" s="91" t="str">
        <f>IFERROR(IF(J236="","",VLOOKUP(J236,コード!$Z$3:$AA$4,2,FALSE)),"エラー")</f>
        <v/>
      </c>
      <c r="AE236" s="176" t="str">
        <f t="shared" si="46"/>
        <v/>
      </c>
      <c r="AF236" s="177" t="str">
        <f>IFERROR(IF(N236="","",VLOOKUP(N236,コード!$AG$3:$AH$5,2,FALSE)),"エラー")</f>
        <v/>
      </c>
      <c r="AG236" s="94" t="str">
        <f>IFERROR(IF(O236="","",VLOOKUP(O236,コード!$AM$3:$AN$5,2,FALSE)),"エラー")</f>
        <v/>
      </c>
      <c r="AH236" s="94" t="str">
        <f>IFERROR(IF(P236="","",VLOOKUP(P236,コード!$AM$3:$AN$5,2,FALSE)),"エラー")</f>
        <v/>
      </c>
      <c r="AI236" s="96" t="str">
        <f>IFERROR(IF(OR(Q236="",R236=""),"",VLOOKUP(Q236&amp;R236,コード!$AS$3:$AT$12,2,FALSE)),"エラー")</f>
        <v/>
      </c>
      <c r="AJ236" s="90"/>
      <c r="AK236" s="166" t="str">
        <f t="shared" si="48"/>
        <v/>
      </c>
      <c r="AL236" s="139" t="str">
        <f t="shared" si="49"/>
        <v/>
      </c>
      <c r="AM236" s="139" t="str">
        <f t="shared" si="50"/>
        <v/>
      </c>
      <c r="AN236" s="139" t="str">
        <f t="shared" si="51"/>
        <v/>
      </c>
      <c r="AO236" s="139" t="str">
        <f t="shared" si="52"/>
        <v/>
      </c>
      <c r="AP236" s="139" t="str">
        <f t="shared" si="53"/>
        <v/>
      </c>
      <c r="AQ236" s="141" t="str">
        <f t="shared" si="54"/>
        <v/>
      </c>
    </row>
    <row r="237" spans="1:43" ht="24" customHeight="1">
      <c r="A237" s="239"/>
      <c r="B237" s="240"/>
      <c r="C237" s="220"/>
      <c r="D237" s="221"/>
      <c r="E237" s="222"/>
      <c r="F237" s="220"/>
      <c r="G237" s="220"/>
      <c r="H237" s="223"/>
      <c r="I237" s="220"/>
      <c r="J237" s="224"/>
      <c r="K237" s="220"/>
      <c r="L237" s="221"/>
      <c r="M237" s="225"/>
      <c r="N237" s="224"/>
      <c r="O237" s="224"/>
      <c r="P237" s="222"/>
      <c r="Q237" s="226"/>
      <c r="R237" s="227"/>
      <c r="S237" s="241"/>
      <c r="T237" s="242"/>
      <c r="U237" s="243"/>
      <c r="V237" s="97"/>
      <c r="W237" s="175" t="str">
        <f t="shared" si="45"/>
        <v/>
      </c>
      <c r="X237" s="93" t="str">
        <f t="shared" si="47"/>
        <v/>
      </c>
      <c r="Y237" s="174" t="str">
        <f>IF(A237="","",IF(A237&lt;&gt;226,"エラー",226&amp;"人目"))</f>
        <v/>
      </c>
      <c r="Z237" s="95" t="str">
        <f>IFERROR(IF(OR(C237="",D237="",E237=""),"",VLOOKUP(C237&amp;D237&amp;E237,コード!$K$3:$L$210,2,FALSE)),"エラー")</f>
        <v/>
      </c>
      <c r="AA237" s="92" t="str">
        <f>IFERROR(IF(F237="","",VLOOKUP(F237,コード!$N$3:$O$4,2,FALSE)),"エラー")</f>
        <v/>
      </c>
      <c r="AB237" s="91" t="str">
        <f>IFERROR(IF(OR(G237="",H237=""),"",VLOOKUP(G237&amp;H237,コード!$T$3:$U$13,2,FALSE)),"エラー")</f>
        <v/>
      </c>
      <c r="AC237" s="91" t="str">
        <f>IFERROR(IF(I237="","",VLOOKUP(I237,コード!$W$3:$X$10,2,FALSE)),"エラー")</f>
        <v/>
      </c>
      <c r="AD237" s="91" t="str">
        <f>IFERROR(IF(J237="","",VLOOKUP(J237,コード!$Z$3:$AA$4,2,FALSE)),"エラー")</f>
        <v/>
      </c>
      <c r="AE237" s="176" t="str">
        <f t="shared" si="46"/>
        <v/>
      </c>
      <c r="AF237" s="177" t="str">
        <f>IFERROR(IF(N237="","",VLOOKUP(N237,コード!$AG$3:$AH$5,2,FALSE)),"エラー")</f>
        <v/>
      </c>
      <c r="AG237" s="94" t="str">
        <f>IFERROR(IF(O237="","",VLOOKUP(O237,コード!$AM$3:$AN$5,2,FALSE)),"エラー")</f>
        <v/>
      </c>
      <c r="AH237" s="94" t="str">
        <f>IFERROR(IF(P237="","",VLOOKUP(P237,コード!$AM$3:$AN$5,2,FALSE)),"エラー")</f>
        <v/>
      </c>
      <c r="AI237" s="96" t="str">
        <f>IFERROR(IF(OR(Q237="",R237=""),"",VLOOKUP(Q237&amp;R237,コード!$AS$3:$AT$12,2,FALSE)),"エラー")</f>
        <v/>
      </c>
      <c r="AJ237" s="90"/>
      <c r="AK237" s="166" t="str">
        <f t="shared" si="48"/>
        <v/>
      </c>
      <c r="AL237" s="139" t="str">
        <f t="shared" si="49"/>
        <v/>
      </c>
      <c r="AM237" s="139" t="str">
        <f t="shared" si="50"/>
        <v/>
      </c>
      <c r="AN237" s="139" t="str">
        <f t="shared" si="51"/>
        <v/>
      </c>
      <c r="AO237" s="139" t="str">
        <f t="shared" si="52"/>
        <v/>
      </c>
      <c r="AP237" s="139" t="str">
        <f t="shared" si="53"/>
        <v/>
      </c>
      <c r="AQ237" s="141" t="str">
        <f t="shared" si="54"/>
        <v/>
      </c>
    </row>
    <row r="238" spans="1:43" ht="24" customHeight="1">
      <c r="A238" s="239"/>
      <c r="B238" s="240"/>
      <c r="C238" s="220"/>
      <c r="D238" s="221"/>
      <c r="E238" s="222"/>
      <c r="F238" s="220"/>
      <c r="G238" s="220"/>
      <c r="H238" s="223"/>
      <c r="I238" s="220"/>
      <c r="J238" s="224"/>
      <c r="K238" s="220"/>
      <c r="L238" s="221"/>
      <c r="M238" s="225"/>
      <c r="N238" s="224"/>
      <c r="O238" s="224"/>
      <c r="P238" s="222"/>
      <c r="Q238" s="226"/>
      <c r="R238" s="227"/>
      <c r="S238" s="241"/>
      <c r="T238" s="242"/>
      <c r="U238" s="243"/>
      <c r="V238" s="97"/>
      <c r="W238" s="175" t="str">
        <f t="shared" si="45"/>
        <v/>
      </c>
      <c r="X238" s="93" t="str">
        <f t="shared" si="47"/>
        <v/>
      </c>
      <c r="Y238" s="174" t="str">
        <f>IF(A238="","",IF(A238&lt;&gt;227,"エラー",227&amp;"人目"))</f>
        <v/>
      </c>
      <c r="Z238" s="95" t="str">
        <f>IFERROR(IF(OR(C238="",D238="",E238=""),"",VLOOKUP(C238&amp;D238&amp;E238,コード!$K$3:$L$210,2,FALSE)),"エラー")</f>
        <v/>
      </c>
      <c r="AA238" s="92" t="str">
        <f>IFERROR(IF(F238="","",VLOOKUP(F238,コード!$N$3:$O$4,2,FALSE)),"エラー")</f>
        <v/>
      </c>
      <c r="AB238" s="91" t="str">
        <f>IFERROR(IF(OR(G238="",H238=""),"",VLOOKUP(G238&amp;H238,コード!$T$3:$U$13,2,FALSE)),"エラー")</f>
        <v/>
      </c>
      <c r="AC238" s="91" t="str">
        <f>IFERROR(IF(I238="","",VLOOKUP(I238,コード!$W$3:$X$10,2,FALSE)),"エラー")</f>
        <v/>
      </c>
      <c r="AD238" s="91" t="str">
        <f>IFERROR(IF(J238="","",VLOOKUP(J238,コード!$Z$3:$AA$4,2,FALSE)),"エラー")</f>
        <v/>
      </c>
      <c r="AE238" s="176" t="str">
        <f t="shared" si="46"/>
        <v/>
      </c>
      <c r="AF238" s="177" t="str">
        <f>IFERROR(IF(N238="","",VLOOKUP(N238,コード!$AG$3:$AH$5,2,FALSE)),"エラー")</f>
        <v/>
      </c>
      <c r="AG238" s="94" t="str">
        <f>IFERROR(IF(O238="","",VLOOKUP(O238,コード!$AM$3:$AN$5,2,FALSE)),"エラー")</f>
        <v/>
      </c>
      <c r="AH238" s="94" t="str">
        <f>IFERROR(IF(P238="","",VLOOKUP(P238,コード!$AM$3:$AN$5,2,FALSE)),"エラー")</f>
        <v/>
      </c>
      <c r="AI238" s="96" t="str">
        <f>IFERROR(IF(OR(Q238="",R238=""),"",VLOOKUP(Q238&amp;R238,コード!$AS$3:$AT$12,2,FALSE)),"エラー")</f>
        <v/>
      </c>
      <c r="AJ238" s="90"/>
      <c r="AK238" s="166" t="str">
        <f t="shared" si="48"/>
        <v/>
      </c>
      <c r="AL238" s="139" t="str">
        <f t="shared" si="49"/>
        <v/>
      </c>
      <c r="AM238" s="139" t="str">
        <f t="shared" si="50"/>
        <v/>
      </c>
      <c r="AN238" s="139" t="str">
        <f t="shared" si="51"/>
        <v/>
      </c>
      <c r="AO238" s="139" t="str">
        <f t="shared" si="52"/>
        <v/>
      </c>
      <c r="AP238" s="139" t="str">
        <f t="shared" si="53"/>
        <v/>
      </c>
      <c r="AQ238" s="141" t="str">
        <f t="shared" si="54"/>
        <v/>
      </c>
    </row>
    <row r="239" spans="1:43" ht="24" customHeight="1">
      <c r="A239" s="239"/>
      <c r="B239" s="240"/>
      <c r="C239" s="220"/>
      <c r="D239" s="221"/>
      <c r="E239" s="222"/>
      <c r="F239" s="220"/>
      <c r="G239" s="220"/>
      <c r="H239" s="223"/>
      <c r="I239" s="220"/>
      <c r="J239" s="224"/>
      <c r="K239" s="220"/>
      <c r="L239" s="221"/>
      <c r="M239" s="225"/>
      <c r="N239" s="224"/>
      <c r="O239" s="224"/>
      <c r="P239" s="222"/>
      <c r="Q239" s="226"/>
      <c r="R239" s="227"/>
      <c r="S239" s="241"/>
      <c r="T239" s="242"/>
      <c r="U239" s="243"/>
      <c r="V239" s="97"/>
      <c r="W239" s="175" t="str">
        <f t="shared" si="45"/>
        <v/>
      </c>
      <c r="X239" s="93" t="str">
        <f t="shared" si="47"/>
        <v/>
      </c>
      <c r="Y239" s="174" t="str">
        <f>IF(A239="","",IF(A239&lt;&gt;228,"エラー",228&amp;"人目"))</f>
        <v/>
      </c>
      <c r="Z239" s="95" t="str">
        <f>IFERROR(IF(OR(C239="",D239="",E239=""),"",VLOOKUP(C239&amp;D239&amp;E239,コード!$K$3:$L$210,2,FALSE)),"エラー")</f>
        <v/>
      </c>
      <c r="AA239" s="92" t="str">
        <f>IFERROR(IF(F239="","",VLOOKUP(F239,コード!$N$3:$O$4,2,FALSE)),"エラー")</f>
        <v/>
      </c>
      <c r="AB239" s="91" t="str">
        <f>IFERROR(IF(OR(G239="",H239=""),"",VLOOKUP(G239&amp;H239,コード!$T$3:$U$13,2,FALSE)),"エラー")</f>
        <v/>
      </c>
      <c r="AC239" s="91" t="str">
        <f>IFERROR(IF(I239="","",VLOOKUP(I239,コード!$W$3:$X$10,2,FALSE)),"エラー")</f>
        <v/>
      </c>
      <c r="AD239" s="91" t="str">
        <f>IFERROR(IF(J239="","",VLOOKUP(J239,コード!$Z$3:$AA$4,2,FALSE)),"エラー")</f>
        <v/>
      </c>
      <c r="AE239" s="176" t="str">
        <f t="shared" si="46"/>
        <v/>
      </c>
      <c r="AF239" s="177" t="str">
        <f>IFERROR(IF(N239="","",VLOOKUP(N239,コード!$AG$3:$AH$5,2,FALSE)),"エラー")</f>
        <v/>
      </c>
      <c r="AG239" s="94" t="str">
        <f>IFERROR(IF(O239="","",VLOOKUP(O239,コード!$AM$3:$AN$5,2,FALSE)),"エラー")</f>
        <v/>
      </c>
      <c r="AH239" s="94" t="str">
        <f>IFERROR(IF(P239="","",VLOOKUP(P239,コード!$AM$3:$AN$5,2,FALSE)),"エラー")</f>
        <v/>
      </c>
      <c r="AI239" s="96" t="str">
        <f>IFERROR(IF(OR(Q239="",R239=""),"",VLOOKUP(Q239&amp;R239,コード!$AS$3:$AT$12,2,FALSE)),"エラー")</f>
        <v/>
      </c>
      <c r="AJ239" s="90"/>
      <c r="AK239" s="166" t="str">
        <f t="shared" si="48"/>
        <v/>
      </c>
      <c r="AL239" s="139" t="str">
        <f t="shared" si="49"/>
        <v/>
      </c>
      <c r="AM239" s="139" t="str">
        <f t="shared" si="50"/>
        <v/>
      </c>
      <c r="AN239" s="139" t="str">
        <f t="shared" si="51"/>
        <v/>
      </c>
      <c r="AO239" s="139" t="str">
        <f t="shared" si="52"/>
        <v/>
      </c>
      <c r="AP239" s="139" t="str">
        <f t="shared" si="53"/>
        <v/>
      </c>
      <c r="AQ239" s="141" t="str">
        <f t="shared" si="54"/>
        <v/>
      </c>
    </row>
    <row r="240" spans="1:43" ht="24" customHeight="1">
      <c r="A240" s="239"/>
      <c r="B240" s="240"/>
      <c r="C240" s="220"/>
      <c r="D240" s="221"/>
      <c r="E240" s="222"/>
      <c r="F240" s="220"/>
      <c r="G240" s="220"/>
      <c r="H240" s="223"/>
      <c r="I240" s="220"/>
      <c r="J240" s="224"/>
      <c r="K240" s="220"/>
      <c r="L240" s="221"/>
      <c r="M240" s="225"/>
      <c r="N240" s="224"/>
      <c r="O240" s="224"/>
      <c r="P240" s="222"/>
      <c r="Q240" s="226"/>
      <c r="R240" s="227"/>
      <c r="S240" s="241"/>
      <c r="T240" s="242"/>
      <c r="U240" s="243"/>
      <c r="V240" s="97"/>
      <c r="W240" s="175" t="str">
        <f t="shared" si="45"/>
        <v/>
      </c>
      <c r="X240" s="93" t="str">
        <f t="shared" si="47"/>
        <v/>
      </c>
      <c r="Y240" s="174" t="str">
        <f>IF(A240="","",IF(A240&lt;&gt;229,"エラー",229&amp;"人目"))</f>
        <v/>
      </c>
      <c r="Z240" s="95" t="str">
        <f>IFERROR(IF(OR(C240="",D240="",E240=""),"",VLOOKUP(C240&amp;D240&amp;E240,コード!$K$3:$L$210,2,FALSE)),"エラー")</f>
        <v/>
      </c>
      <c r="AA240" s="92" t="str">
        <f>IFERROR(IF(F240="","",VLOOKUP(F240,コード!$N$3:$O$4,2,FALSE)),"エラー")</f>
        <v/>
      </c>
      <c r="AB240" s="91" t="str">
        <f>IFERROR(IF(OR(G240="",H240=""),"",VLOOKUP(G240&amp;H240,コード!$T$3:$U$13,2,FALSE)),"エラー")</f>
        <v/>
      </c>
      <c r="AC240" s="91" t="str">
        <f>IFERROR(IF(I240="","",VLOOKUP(I240,コード!$W$3:$X$10,2,FALSE)),"エラー")</f>
        <v/>
      </c>
      <c r="AD240" s="91" t="str">
        <f>IFERROR(IF(J240="","",VLOOKUP(J240,コード!$Z$3:$AA$4,2,FALSE)),"エラー")</f>
        <v/>
      </c>
      <c r="AE240" s="176" t="str">
        <f t="shared" si="46"/>
        <v/>
      </c>
      <c r="AF240" s="177" t="str">
        <f>IFERROR(IF(N240="","",VLOOKUP(N240,コード!$AG$3:$AH$5,2,FALSE)),"エラー")</f>
        <v/>
      </c>
      <c r="AG240" s="94" t="str">
        <f>IFERROR(IF(O240="","",VLOOKUP(O240,コード!$AM$3:$AN$5,2,FALSE)),"エラー")</f>
        <v/>
      </c>
      <c r="AH240" s="94" t="str">
        <f>IFERROR(IF(P240="","",VLOOKUP(P240,コード!$AM$3:$AN$5,2,FALSE)),"エラー")</f>
        <v/>
      </c>
      <c r="AI240" s="96" t="str">
        <f>IFERROR(IF(OR(Q240="",R240=""),"",VLOOKUP(Q240&amp;R240,コード!$AS$3:$AT$12,2,FALSE)),"エラー")</f>
        <v/>
      </c>
      <c r="AJ240" s="90"/>
      <c r="AK240" s="166" t="str">
        <f t="shared" si="48"/>
        <v/>
      </c>
      <c r="AL240" s="139" t="str">
        <f t="shared" si="49"/>
        <v/>
      </c>
      <c r="AM240" s="139" t="str">
        <f t="shared" si="50"/>
        <v/>
      </c>
      <c r="AN240" s="139" t="str">
        <f t="shared" si="51"/>
        <v/>
      </c>
      <c r="AO240" s="139" t="str">
        <f t="shared" si="52"/>
        <v/>
      </c>
      <c r="AP240" s="139" t="str">
        <f t="shared" si="53"/>
        <v/>
      </c>
      <c r="AQ240" s="141" t="str">
        <f t="shared" si="54"/>
        <v/>
      </c>
    </row>
    <row r="241" spans="1:43" ht="24" customHeight="1">
      <c r="A241" s="239"/>
      <c r="B241" s="240"/>
      <c r="C241" s="220"/>
      <c r="D241" s="221"/>
      <c r="E241" s="222"/>
      <c r="F241" s="220"/>
      <c r="G241" s="220"/>
      <c r="H241" s="223"/>
      <c r="I241" s="220"/>
      <c r="J241" s="224"/>
      <c r="K241" s="220"/>
      <c r="L241" s="221"/>
      <c r="M241" s="225"/>
      <c r="N241" s="224"/>
      <c r="O241" s="224"/>
      <c r="P241" s="222"/>
      <c r="Q241" s="226"/>
      <c r="R241" s="227"/>
      <c r="S241" s="241"/>
      <c r="T241" s="242"/>
      <c r="U241" s="243"/>
      <c r="V241" s="97"/>
      <c r="W241" s="175" t="str">
        <f t="shared" si="45"/>
        <v/>
      </c>
      <c r="X241" s="93" t="str">
        <f t="shared" si="47"/>
        <v/>
      </c>
      <c r="Y241" s="174" t="str">
        <f>IF(A241="","",IF(A241&lt;&gt;230,"エラー",230&amp;"人目"))</f>
        <v/>
      </c>
      <c r="Z241" s="95" t="str">
        <f>IFERROR(IF(OR(C241="",D241="",E241=""),"",VLOOKUP(C241&amp;D241&amp;E241,コード!$K$3:$L$210,2,FALSE)),"エラー")</f>
        <v/>
      </c>
      <c r="AA241" s="92" t="str">
        <f>IFERROR(IF(F241="","",VLOOKUP(F241,コード!$N$3:$O$4,2,FALSE)),"エラー")</f>
        <v/>
      </c>
      <c r="AB241" s="91" t="str">
        <f>IFERROR(IF(OR(G241="",H241=""),"",VLOOKUP(G241&amp;H241,コード!$T$3:$U$13,2,FALSE)),"エラー")</f>
        <v/>
      </c>
      <c r="AC241" s="91" t="str">
        <f>IFERROR(IF(I241="","",VLOOKUP(I241,コード!$W$3:$X$10,2,FALSE)),"エラー")</f>
        <v/>
      </c>
      <c r="AD241" s="91" t="str">
        <f>IFERROR(IF(J241="","",VLOOKUP(J241,コード!$Z$3:$AA$4,2,FALSE)),"エラー")</f>
        <v/>
      </c>
      <c r="AE241" s="176" t="str">
        <f t="shared" si="46"/>
        <v/>
      </c>
      <c r="AF241" s="177" t="str">
        <f>IFERROR(IF(N241="","",VLOOKUP(N241,コード!$AG$3:$AH$5,2,FALSE)),"エラー")</f>
        <v/>
      </c>
      <c r="AG241" s="94" t="str">
        <f>IFERROR(IF(O241="","",VLOOKUP(O241,コード!$AM$3:$AN$5,2,FALSE)),"エラー")</f>
        <v/>
      </c>
      <c r="AH241" s="94" t="str">
        <f>IFERROR(IF(P241="","",VLOOKUP(P241,コード!$AM$3:$AN$5,2,FALSE)),"エラー")</f>
        <v/>
      </c>
      <c r="AI241" s="96" t="str">
        <f>IFERROR(IF(OR(Q241="",R241=""),"",VLOOKUP(Q241&amp;R241,コード!$AS$3:$AT$12,2,FALSE)),"エラー")</f>
        <v/>
      </c>
      <c r="AJ241" s="90"/>
      <c r="AK241" s="166" t="str">
        <f t="shared" si="48"/>
        <v/>
      </c>
      <c r="AL241" s="139" t="str">
        <f t="shared" si="49"/>
        <v/>
      </c>
      <c r="AM241" s="139" t="str">
        <f t="shared" si="50"/>
        <v/>
      </c>
      <c r="AN241" s="139" t="str">
        <f t="shared" si="51"/>
        <v/>
      </c>
      <c r="AO241" s="139" t="str">
        <f t="shared" si="52"/>
        <v/>
      </c>
      <c r="AP241" s="139" t="str">
        <f t="shared" si="53"/>
        <v/>
      </c>
      <c r="AQ241" s="141" t="str">
        <f t="shared" si="54"/>
        <v/>
      </c>
    </row>
    <row r="242" spans="1:43" ht="24" customHeight="1">
      <c r="A242" s="239"/>
      <c r="B242" s="240"/>
      <c r="C242" s="220"/>
      <c r="D242" s="221"/>
      <c r="E242" s="222"/>
      <c r="F242" s="220"/>
      <c r="G242" s="220"/>
      <c r="H242" s="223"/>
      <c r="I242" s="220"/>
      <c r="J242" s="224"/>
      <c r="K242" s="220"/>
      <c r="L242" s="221"/>
      <c r="M242" s="225"/>
      <c r="N242" s="224"/>
      <c r="O242" s="224"/>
      <c r="P242" s="222"/>
      <c r="Q242" s="226"/>
      <c r="R242" s="227"/>
      <c r="S242" s="241"/>
      <c r="T242" s="242"/>
      <c r="U242" s="243"/>
      <c r="V242" s="97"/>
      <c r="W242" s="175" t="str">
        <f t="shared" si="45"/>
        <v/>
      </c>
      <c r="X242" s="93" t="str">
        <f t="shared" si="47"/>
        <v/>
      </c>
      <c r="Y242" s="174" t="str">
        <f>IF(A242="","",IF(A242&lt;&gt;231,"エラー",231&amp;"人目"))</f>
        <v/>
      </c>
      <c r="Z242" s="95" t="str">
        <f>IFERROR(IF(OR(C242="",D242="",E242=""),"",VLOOKUP(C242&amp;D242&amp;E242,コード!$K$3:$L$210,2,FALSE)),"エラー")</f>
        <v/>
      </c>
      <c r="AA242" s="92" t="str">
        <f>IFERROR(IF(F242="","",VLOOKUP(F242,コード!$N$3:$O$4,2,FALSE)),"エラー")</f>
        <v/>
      </c>
      <c r="AB242" s="91" t="str">
        <f>IFERROR(IF(OR(G242="",H242=""),"",VLOOKUP(G242&amp;H242,コード!$T$3:$U$13,2,FALSE)),"エラー")</f>
        <v/>
      </c>
      <c r="AC242" s="91" t="str">
        <f>IFERROR(IF(I242="","",VLOOKUP(I242,コード!$W$3:$X$10,2,FALSE)),"エラー")</f>
        <v/>
      </c>
      <c r="AD242" s="91" t="str">
        <f>IFERROR(IF(J242="","",VLOOKUP(J242,コード!$Z$3:$AA$4,2,FALSE)),"エラー")</f>
        <v/>
      </c>
      <c r="AE242" s="176" t="str">
        <f t="shared" si="46"/>
        <v/>
      </c>
      <c r="AF242" s="177" t="str">
        <f>IFERROR(IF(N242="","",VLOOKUP(N242,コード!$AG$3:$AH$5,2,FALSE)),"エラー")</f>
        <v/>
      </c>
      <c r="AG242" s="94" t="str">
        <f>IFERROR(IF(O242="","",VLOOKUP(O242,コード!$AM$3:$AN$5,2,FALSE)),"エラー")</f>
        <v/>
      </c>
      <c r="AH242" s="94" t="str">
        <f>IFERROR(IF(P242="","",VLOOKUP(P242,コード!$AM$3:$AN$5,2,FALSE)),"エラー")</f>
        <v/>
      </c>
      <c r="AI242" s="96" t="str">
        <f>IFERROR(IF(OR(Q242="",R242=""),"",VLOOKUP(Q242&amp;R242,コード!$AS$3:$AT$12,2,FALSE)),"エラー")</f>
        <v/>
      </c>
      <c r="AJ242" s="90"/>
      <c r="AK242" s="166" t="str">
        <f t="shared" si="48"/>
        <v/>
      </c>
      <c r="AL242" s="139" t="str">
        <f t="shared" si="49"/>
        <v/>
      </c>
      <c r="AM242" s="139" t="str">
        <f t="shared" si="50"/>
        <v/>
      </c>
      <c r="AN242" s="139" t="str">
        <f t="shared" si="51"/>
        <v/>
      </c>
      <c r="AO242" s="139" t="str">
        <f t="shared" si="52"/>
        <v/>
      </c>
      <c r="AP242" s="139" t="str">
        <f t="shared" si="53"/>
        <v/>
      </c>
      <c r="AQ242" s="141" t="str">
        <f t="shared" si="54"/>
        <v/>
      </c>
    </row>
    <row r="243" spans="1:43" ht="24" customHeight="1">
      <c r="A243" s="239"/>
      <c r="B243" s="240"/>
      <c r="C243" s="220"/>
      <c r="D243" s="221"/>
      <c r="E243" s="222"/>
      <c r="F243" s="220"/>
      <c r="G243" s="220"/>
      <c r="H243" s="223"/>
      <c r="I243" s="220"/>
      <c r="J243" s="224"/>
      <c r="K243" s="220"/>
      <c r="L243" s="221"/>
      <c r="M243" s="225"/>
      <c r="N243" s="224"/>
      <c r="O243" s="224"/>
      <c r="P243" s="222"/>
      <c r="Q243" s="226"/>
      <c r="R243" s="227"/>
      <c r="S243" s="241"/>
      <c r="T243" s="242"/>
      <c r="U243" s="243"/>
      <c r="V243" s="97"/>
      <c r="W243" s="175" t="str">
        <f t="shared" si="45"/>
        <v/>
      </c>
      <c r="X243" s="93" t="str">
        <f t="shared" si="47"/>
        <v/>
      </c>
      <c r="Y243" s="174" t="str">
        <f>IF(A243="","",IF(A243&lt;&gt;232,"エラー",232&amp;"人目"))</f>
        <v/>
      </c>
      <c r="Z243" s="95" t="str">
        <f>IFERROR(IF(OR(C243="",D243="",E243=""),"",VLOOKUP(C243&amp;D243&amp;E243,コード!$K$3:$L$210,2,FALSE)),"エラー")</f>
        <v/>
      </c>
      <c r="AA243" s="92" t="str">
        <f>IFERROR(IF(F243="","",VLOOKUP(F243,コード!$N$3:$O$4,2,FALSE)),"エラー")</f>
        <v/>
      </c>
      <c r="AB243" s="91" t="str">
        <f>IFERROR(IF(OR(G243="",H243=""),"",VLOOKUP(G243&amp;H243,コード!$T$3:$U$13,2,FALSE)),"エラー")</f>
        <v/>
      </c>
      <c r="AC243" s="91" t="str">
        <f>IFERROR(IF(I243="","",VLOOKUP(I243,コード!$W$3:$X$10,2,FALSE)),"エラー")</f>
        <v/>
      </c>
      <c r="AD243" s="91" t="str">
        <f>IFERROR(IF(J243="","",VLOOKUP(J243,コード!$Z$3:$AA$4,2,FALSE)),"エラー")</f>
        <v/>
      </c>
      <c r="AE243" s="176" t="str">
        <f t="shared" si="46"/>
        <v/>
      </c>
      <c r="AF243" s="177" t="str">
        <f>IFERROR(IF(N243="","",VLOOKUP(N243,コード!$AG$3:$AH$5,2,FALSE)),"エラー")</f>
        <v/>
      </c>
      <c r="AG243" s="94" t="str">
        <f>IFERROR(IF(O243="","",VLOOKUP(O243,コード!$AM$3:$AN$5,2,FALSE)),"エラー")</f>
        <v/>
      </c>
      <c r="AH243" s="94" t="str">
        <f>IFERROR(IF(P243="","",VLOOKUP(P243,コード!$AM$3:$AN$5,2,FALSE)),"エラー")</f>
        <v/>
      </c>
      <c r="AI243" s="96" t="str">
        <f>IFERROR(IF(OR(Q243="",R243=""),"",VLOOKUP(Q243&amp;R243,コード!$AS$3:$AT$12,2,FALSE)),"エラー")</f>
        <v/>
      </c>
      <c r="AJ243" s="90"/>
      <c r="AK243" s="166" t="str">
        <f t="shared" si="48"/>
        <v/>
      </c>
      <c r="AL243" s="139" t="str">
        <f t="shared" si="49"/>
        <v/>
      </c>
      <c r="AM243" s="139" t="str">
        <f t="shared" si="50"/>
        <v/>
      </c>
      <c r="AN243" s="139" t="str">
        <f t="shared" si="51"/>
        <v/>
      </c>
      <c r="AO243" s="139" t="str">
        <f t="shared" si="52"/>
        <v/>
      </c>
      <c r="AP243" s="139" t="str">
        <f t="shared" si="53"/>
        <v/>
      </c>
      <c r="AQ243" s="141" t="str">
        <f t="shared" si="54"/>
        <v/>
      </c>
    </row>
    <row r="244" spans="1:43" ht="24" customHeight="1">
      <c r="A244" s="239"/>
      <c r="B244" s="240"/>
      <c r="C244" s="220"/>
      <c r="D244" s="221"/>
      <c r="E244" s="222"/>
      <c r="F244" s="220"/>
      <c r="G244" s="220"/>
      <c r="H244" s="223"/>
      <c r="I244" s="220"/>
      <c r="J244" s="224"/>
      <c r="K244" s="220"/>
      <c r="L244" s="221"/>
      <c r="M244" s="225"/>
      <c r="N244" s="224"/>
      <c r="O244" s="224"/>
      <c r="P244" s="222"/>
      <c r="Q244" s="226"/>
      <c r="R244" s="227"/>
      <c r="S244" s="241"/>
      <c r="T244" s="242"/>
      <c r="U244" s="243"/>
      <c r="V244" s="97"/>
      <c r="W244" s="175" t="str">
        <f t="shared" si="45"/>
        <v/>
      </c>
      <c r="X244" s="93" t="str">
        <f t="shared" si="47"/>
        <v/>
      </c>
      <c r="Y244" s="174" t="str">
        <f>IF(A244="","",IF(A244&lt;&gt;233,"エラー",233&amp;"人目"))</f>
        <v/>
      </c>
      <c r="Z244" s="95" t="str">
        <f>IFERROR(IF(OR(C244="",D244="",E244=""),"",VLOOKUP(C244&amp;D244&amp;E244,コード!$K$3:$L$210,2,FALSE)),"エラー")</f>
        <v/>
      </c>
      <c r="AA244" s="92" t="str">
        <f>IFERROR(IF(F244="","",VLOOKUP(F244,コード!$N$3:$O$4,2,FALSE)),"エラー")</f>
        <v/>
      </c>
      <c r="AB244" s="91" t="str">
        <f>IFERROR(IF(OR(G244="",H244=""),"",VLOOKUP(G244&amp;H244,コード!$T$3:$U$13,2,FALSE)),"エラー")</f>
        <v/>
      </c>
      <c r="AC244" s="91" t="str">
        <f>IFERROR(IF(I244="","",VLOOKUP(I244,コード!$W$3:$X$10,2,FALSE)),"エラー")</f>
        <v/>
      </c>
      <c r="AD244" s="91" t="str">
        <f>IFERROR(IF(J244="","",VLOOKUP(J244,コード!$Z$3:$AA$4,2,FALSE)),"エラー")</f>
        <v/>
      </c>
      <c r="AE244" s="176" t="str">
        <f t="shared" si="46"/>
        <v/>
      </c>
      <c r="AF244" s="177" t="str">
        <f>IFERROR(IF(N244="","",VLOOKUP(N244,コード!$AG$3:$AH$5,2,FALSE)),"エラー")</f>
        <v/>
      </c>
      <c r="AG244" s="94" t="str">
        <f>IFERROR(IF(O244="","",VLOOKUP(O244,コード!$AM$3:$AN$5,2,FALSE)),"エラー")</f>
        <v/>
      </c>
      <c r="AH244" s="94" t="str">
        <f>IFERROR(IF(P244="","",VLOOKUP(P244,コード!$AM$3:$AN$5,2,FALSE)),"エラー")</f>
        <v/>
      </c>
      <c r="AI244" s="96" t="str">
        <f>IFERROR(IF(OR(Q244="",R244=""),"",VLOOKUP(Q244&amp;R244,コード!$AS$3:$AT$12,2,FALSE)),"エラー")</f>
        <v/>
      </c>
      <c r="AJ244" s="90"/>
      <c r="AK244" s="166" t="str">
        <f t="shared" si="48"/>
        <v/>
      </c>
      <c r="AL244" s="139" t="str">
        <f t="shared" si="49"/>
        <v/>
      </c>
      <c r="AM244" s="139" t="str">
        <f t="shared" si="50"/>
        <v/>
      </c>
      <c r="AN244" s="139" t="str">
        <f t="shared" si="51"/>
        <v/>
      </c>
      <c r="AO244" s="139" t="str">
        <f t="shared" si="52"/>
        <v/>
      </c>
      <c r="AP244" s="139" t="str">
        <f t="shared" si="53"/>
        <v/>
      </c>
      <c r="AQ244" s="141" t="str">
        <f t="shared" si="54"/>
        <v/>
      </c>
    </row>
    <row r="245" spans="1:43" ht="24" customHeight="1">
      <c r="A245" s="239"/>
      <c r="B245" s="240"/>
      <c r="C245" s="220"/>
      <c r="D245" s="221"/>
      <c r="E245" s="222"/>
      <c r="F245" s="220"/>
      <c r="G245" s="220"/>
      <c r="H245" s="223"/>
      <c r="I245" s="220"/>
      <c r="J245" s="224"/>
      <c r="K245" s="220"/>
      <c r="L245" s="221"/>
      <c r="M245" s="225"/>
      <c r="N245" s="224"/>
      <c r="O245" s="224"/>
      <c r="P245" s="222"/>
      <c r="Q245" s="226"/>
      <c r="R245" s="227"/>
      <c r="S245" s="241"/>
      <c r="T245" s="242"/>
      <c r="U245" s="243"/>
      <c r="V245" s="97"/>
      <c r="W245" s="175" t="str">
        <f t="shared" si="45"/>
        <v/>
      </c>
      <c r="X245" s="93" t="str">
        <f t="shared" si="47"/>
        <v/>
      </c>
      <c r="Y245" s="174" t="str">
        <f>IF(A245="","",IF(A245&lt;&gt;234,"エラー",234&amp;"人目"))</f>
        <v/>
      </c>
      <c r="Z245" s="95" t="str">
        <f>IFERROR(IF(OR(C245="",D245="",E245=""),"",VLOOKUP(C245&amp;D245&amp;E245,コード!$K$3:$L$210,2,FALSE)),"エラー")</f>
        <v/>
      </c>
      <c r="AA245" s="92" t="str">
        <f>IFERROR(IF(F245="","",VLOOKUP(F245,コード!$N$3:$O$4,2,FALSE)),"エラー")</f>
        <v/>
      </c>
      <c r="AB245" s="91" t="str">
        <f>IFERROR(IF(OR(G245="",H245=""),"",VLOOKUP(G245&amp;H245,コード!$T$3:$U$13,2,FALSE)),"エラー")</f>
        <v/>
      </c>
      <c r="AC245" s="91" t="str">
        <f>IFERROR(IF(I245="","",VLOOKUP(I245,コード!$W$3:$X$10,2,FALSE)),"エラー")</f>
        <v/>
      </c>
      <c r="AD245" s="91" t="str">
        <f>IFERROR(IF(J245="","",VLOOKUP(J245,コード!$Z$3:$AA$4,2,FALSE)),"エラー")</f>
        <v/>
      </c>
      <c r="AE245" s="176" t="str">
        <f t="shared" si="46"/>
        <v/>
      </c>
      <c r="AF245" s="177" t="str">
        <f>IFERROR(IF(N245="","",VLOOKUP(N245,コード!$AG$3:$AH$5,2,FALSE)),"エラー")</f>
        <v/>
      </c>
      <c r="AG245" s="94" t="str">
        <f>IFERROR(IF(O245="","",VLOOKUP(O245,コード!$AM$3:$AN$5,2,FALSE)),"エラー")</f>
        <v/>
      </c>
      <c r="AH245" s="94" t="str">
        <f>IFERROR(IF(P245="","",VLOOKUP(P245,コード!$AM$3:$AN$5,2,FALSE)),"エラー")</f>
        <v/>
      </c>
      <c r="AI245" s="96" t="str">
        <f>IFERROR(IF(OR(Q245="",R245=""),"",VLOOKUP(Q245&amp;R245,コード!$AS$3:$AT$12,2,FALSE)),"エラー")</f>
        <v/>
      </c>
      <c r="AJ245" s="90"/>
      <c r="AK245" s="166" t="str">
        <f t="shared" si="48"/>
        <v/>
      </c>
      <c r="AL245" s="139" t="str">
        <f t="shared" si="49"/>
        <v/>
      </c>
      <c r="AM245" s="139" t="str">
        <f t="shared" si="50"/>
        <v/>
      </c>
      <c r="AN245" s="139" t="str">
        <f t="shared" si="51"/>
        <v/>
      </c>
      <c r="AO245" s="139" t="str">
        <f t="shared" si="52"/>
        <v/>
      </c>
      <c r="AP245" s="139" t="str">
        <f t="shared" si="53"/>
        <v/>
      </c>
      <c r="AQ245" s="141" t="str">
        <f t="shared" si="54"/>
        <v/>
      </c>
    </row>
    <row r="246" spans="1:43" ht="24" customHeight="1">
      <c r="A246" s="239"/>
      <c r="B246" s="240"/>
      <c r="C246" s="220"/>
      <c r="D246" s="221"/>
      <c r="E246" s="222"/>
      <c r="F246" s="220"/>
      <c r="G246" s="220"/>
      <c r="H246" s="223"/>
      <c r="I246" s="220"/>
      <c r="J246" s="224"/>
      <c r="K246" s="220"/>
      <c r="L246" s="221"/>
      <c r="M246" s="225"/>
      <c r="N246" s="224"/>
      <c r="O246" s="224"/>
      <c r="P246" s="222"/>
      <c r="Q246" s="226"/>
      <c r="R246" s="227"/>
      <c r="S246" s="241"/>
      <c r="T246" s="242"/>
      <c r="U246" s="243"/>
      <c r="V246" s="97"/>
      <c r="W246" s="175" t="str">
        <f t="shared" si="45"/>
        <v/>
      </c>
      <c r="X246" s="93" t="str">
        <f t="shared" si="47"/>
        <v/>
      </c>
      <c r="Y246" s="174" t="str">
        <f>IF(A246="","",IF(A246&lt;&gt;235,"エラー",235&amp;"人目"))</f>
        <v/>
      </c>
      <c r="Z246" s="95" t="str">
        <f>IFERROR(IF(OR(C246="",D246="",E246=""),"",VLOOKUP(C246&amp;D246&amp;E246,コード!$K$3:$L$210,2,FALSE)),"エラー")</f>
        <v/>
      </c>
      <c r="AA246" s="92" t="str">
        <f>IFERROR(IF(F246="","",VLOOKUP(F246,コード!$N$3:$O$4,2,FALSE)),"エラー")</f>
        <v/>
      </c>
      <c r="AB246" s="91" t="str">
        <f>IFERROR(IF(OR(G246="",H246=""),"",VLOOKUP(G246&amp;H246,コード!$T$3:$U$13,2,FALSE)),"エラー")</f>
        <v/>
      </c>
      <c r="AC246" s="91" t="str">
        <f>IFERROR(IF(I246="","",VLOOKUP(I246,コード!$W$3:$X$10,2,FALSE)),"エラー")</f>
        <v/>
      </c>
      <c r="AD246" s="91" t="str">
        <f>IFERROR(IF(J246="","",VLOOKUP(J246,コード!$Z$3:$AA$4,2,FALSE)),"エラー")</f>
        <v/>
      </c>
      <c r="AE246" s="176" t="str">
        <f t="shared" si="46"/>
        <v/>
      </c>
      <c r="AF246" s="177" t="str">
        <f>IFERROR(IF(N246="","",VLOOKUP(N246,コード!$AG$3:$AH$5,2,FALSE)),"エラー")</f>
        <v/>
      </c>
      <c r="AG246" s="94" t="str">
        <f>IFERROR(IF(O246="","",VLOOKUP(O246,コード!$AM$3:$AN$5,2,FALSE)),"エラー")</f>
        <v/>
      </c>
      <c r="AH246" s="94" t="str">
        <f>IFERROR(IF(P246="","",VLOOKUP(P246,コード!$AM$3:$AN$5,2,FALSE)),"エラー")</f>
        <v/>
      </c>
      <c r="AI246" s="96" t="str">
        <f>IFERROR(IF(OR(Q246="",R246=""),"",VLOOKUP(Q246&amp;R246,コード!$AS$3:$AT$12,2,FALSE)),"エラー")</f>
        <v/>
      </c>
      <c r="AJ246" s="90"/>
      <c r="AK246" s="166" t="str">
        <f t="shared" si="48"/>
        <v/>
      </c>
      <c r="AL246" s="139" t="str">
        <f t="shared" si="49"/>
        <v/>
      </c>
      <c r="AM246" s="139" t="str">
        <f t="shared" si="50"/>
        <v/>
      </c>
      <c r="AN246" s="139" t="str">
        <f t="shared" si="51"/>
        <v/>
      </c>
      <c r="AO246" s="139" t="str">
        <f t="shared" si="52"/>
        <v/>
      </c>
      <c r="AP246" s="139" t="str">
        <f t="shared" si="53"/>
        <v/>
      </c>
      <c r="AQ246" s="141" t="str">
        <f t="shared" si="54"/>
        <v/>
      </c>
    </row>
    <row r="247" spans="1:43" ht="24" customHeight="1">
      <c r="A247" s="239"/>
      <c r="B247" s="240"/>
      <c r="C247" s="220"/>
      <c r="D247" s="221"/>
      <c r="E247" s="222"/>
      <c r="F247" s="220"/>
      <c r="G247" s="220"/>
      <c r="H247" s="223"/>
      <c r="I247" s="220"/>
      <c r="J247" s="224"/>
      <c r="K247" s="220"/>
      <c r="L247" s="221"/>
      <c r="M247" s="225"/>
      <c r="N247" s="224"/>
      <c r="O247" s="224"/>
      <c r="P247" s="222"/>
      <c r="Q247" s="226"/>
      <c r="R247" s="227"/>
      <c r="S247" s="241"/>
      <c r="T247" s="242"/>
      <c r="U247" s="243"/>
      <c r="V247" s="97"/>
      <c r="W247" s="175" t="str">
        <f t="shared" si="45"/>
        <v/>
      </c>
      <c r="X247" s="93" t="str">
        <f t="shared" si="47"/>
        <v/>
      </c>
      <c r="Y247" s="174" t="str">
        <f>IF(A247="","",IF(A247&lt;&gt;236,"エラー",236&amp;"人目"))</f>
        <v/>
      </c>
      <c r="Z247" s="95" t="str">
        <f>IFERROR(IF(OR(C247="",D247="",E247=""),"",VLOOKUP(C247&amp;D247&amp;E247,コード!$K$3:$L$210,2,FALSE)),"エラー")</f>
        <v/>
      </c>
      <c r="AA247" s="92" t="str">
        <f>IFERROR(IF(F247="","",VLOOKUP(F247,コード!$N$3:$O$4,2,FALSE)),"エラー")</f>
        <v/>
      </c>
      <c r="AB247" s="91" t="str">
        <f>IFERROR(IF(OR(G247="",H247=""),"",VLOOKUP(G247&amp;H247,コード!$T$3:$U$13,2,FALSE)),"エラー")</f>
        <v/>
      </c>
      <c r="AC247" s="91" t="str">
        <f>IFERROR(IF(I247="","",VLOOKUP(I247,コード!$W$3:$X$10,2,FALSE)),"エラー")</f>
        <v/>
      </c>
      <c r="AD247" s="91" t="str">
        <f>IFERROR(IF(J247="","",VLOOKUP(J247,コード!$Z$3:$AA$4,2,FALSE)),"エラー")</f>
        <v/>
      </c>
      <c r="AE247" s="176" t="str">
        <f t="shared" si="46"/>
        <v/>
      </c>
      <c r="AF247" s="177" t="str">
        <f>IFERROR(IF(N247="","",VLOOKUP(N247,コード!$AG$3:$AH$5,2,FALSE)),"エラー")</f>
        <v/>
      </c>
      <c r="AG247" s="94" t="str">
        <f>IFERROR(IF(O247="","",VLOOKUP(O247,コード!$AM$3:$AN$5,2,FALSE)),"エラー")</f>
        <v/>
      </c>
      <c r="AH247" s="94" t="str">
        <f>IFERROR(IF(P247="","",VLOOKUP(P247,コード!$AM$3:$AN$5,2,FALSE)),"エラー")</f>
        <v/>
      </c>
      <c r="AI247" s="96" t="str">
        <f>IFERROR(IF(OR(Q247="",R247=""),"",VLOOKUP(Q247&amp;R247,コード!$AS$3:$AT$12,2,FALSE)),"エラー")</f>
        <v/>
      </c>
      <c r="AJ247" s="90"/>
      <c r="AK247" s="166" t="str">
        <f t="shared" si="48"/>
        <v/>
      </c>
      <c r="AL247" s="139" t="str">
        <f t="shared" si="49"/>
        <v/>
      </c>
      <c r="AM247" s="139" t="str">
        <f t="shared" si="50"/>
        <v/>
      </c>
      <c r="AN247" s="139" t="str">
        <f t="shared" si="51"/>
        <v/>
      </c>
      <c r="AO247" s="139" t="str">
        <f t="shared" si="52"/>
        <v/>
      </c>
      <c r="AP247" s="139" t="str">
        <f t="shared" si="53"/>
        <v/>
      </c>
      <c r="AQ247" s="141" t="str">
        <f t="shared" si="54"/>
        <v/>
      </c>
    </row>
    <row r="248" spans="1:43" ht="24" customHeight="1">
      <c r="A248" s="239"/>
      <c r="B248" s="240"/>
      <c r="C248" s="220"/>
      <c r="D248" s="221"/>
      <c r="E248" s="222"/>
      <c r="F248" s="220"/>
      <c r="G248" s="220"/>
      <c r="H248" s="223"/>
      <c r="I248" s="220"/>
      <c r="J248" s="224"/>
      <c r="K248" s="220"/>
      <c r="L248" s="221"/>
      <c r="M248" s="225"/>
      <c r="N248" s="224"/>
      <c r="O248" s="224"/>
      <c r="P248" s="222"/>
      <c r="Q248" s="226"/>
      <c r="R248" s="227"/>
      <c r="S248" s="241"/>
      <c r="T248" s="242"/>
      <c r="U248" s="243"/>
      <c r="V248" s="97"/>
      <c r="W248" s="175" t="str">
        <f t="shared" si="45"/>
        <v/>
      </c>
      <c r="X248" s="93" t="str">
        <f t="shared" si="47"/>
        <v/>
      </c>
      <c r="Y248" s="174" t="str">
        <f>IF(A248="","",IF(A248&lt;&gt;237,"エラー",237&amp;"人目"))</f>
        <v/>
      </c>
      <c r="Z248" s="95" t="str">
        <f>IFERROR(IF(OR(C248="",D248="",E248=""),"",VLOOKUP(C248&amp;D248&amp;E248,コード!$K$3:$L$210,2,FALSE)),"エラー")</f>
        <v/>
      </c>
      <c r="AA248" s="92" t="str">
        <f>IFERROR(IF(F248="","",VLOOKUP(F248,コード!$N$3:$O$4,2,FALSE)),"エラー")</f>
        <v/>
      </c>
      <c r="AB248" s="91" t="str">
        <f>IFERROR(IF(OR(G248="",H248=""),"",VLOOKUP(G248&amp;H248,コード!$T$3:$U$13,2,FALSE)),"エラー")</f>
        <v/>
      </c>
      <c r="AC248" s="91" t="str">
        <f>IFERROR(IF(I248="","",VLOOKUP(I248,コード!$W$3:$X$10,2,FALSE)),"エラー")</f>
        <v/>
      </c>
      <c r="AD248" s="91" t="str">
        <f>IFERROR(IF(J248="","",VLOOKUP(J248,コード!$Z$3:$AA$4,2,FALSE)),"エラー")</f>
        <v/>
      </c>
      <c r="AE248" s="176" t="str">
        <f t="shared" si="46"/>
        <v/>
      </c>
      <c r="AF248" s="177" t="str">
        <f>IFERROR(IF(N248="","",VLOOKUP(N248,コード!$AG$3:$AH$5,2,FALSE)),"エラー")</f>
        <v/>
      </c>
      <c r="AG248" s="94" t="str">
        <f>IFERROR(IF(O248="","",VLOOKUP(O248,コード!$AM$3:$AN$5,2,FALSE)),"エラー")</f>
        <v/>
      </c>
      <c r="AH248" s="94" t="str">
        <f>IFERROR(IF(P248="","",VLOOKUP(P248,コード!$AM$3:$AN$5,2,FALSE)),"エラー")</f>
        <v/>
      </c>
      <c r="AI248" s="96" t="str">
        <f>IFERROR(IF(OR(Q248="",R248=""),"",VLOOKUP(Q248&amp;R248,コード!$AS$3:$AT$12,2,FALSE)),"エラー")</f>
        <v/>
      </c>
      <c r="AJ248" s="90"/>
      <c r="AK248" s="166" t="str">
        <f t="shared" si="48"/>
        <v/>
      </c>
      <c r="AL248" s="139" t="str">
        <f t="shared" si="49"/>
        <v/>
      </c>
      <c r="AM248" s="139" t="str">
        <f t="shared" si="50"/>
        <v/>
      </c>
      <c r="AN248" s="139" t="str">
        <f t="shared" si="51"/>
        <v/>
      </c>
      <c r="AO248" s="139" t="str">
        <f t="shared" si="52"/>
        <v/>
      </c>
      <c r="AP248" s="139" t="str">
        <f t="shared" si="53"/>
        <v/>
      </c>
      <c r="AQ248" s="141" t="str">
        <f t="shared" si="54"/>
        <v/>
      </c>
    </row>
    <row r="249" spans="1:43" ht="24" customHeight="1">
      <c r="A249" s="239"/>
      <c r="B249" s="240"/>
      <c r="C249" s="220"/>
      <c r="D249" s="221"/>
      <c r="E249" s="222"/>
      <c r="F249" s="220"/>
      <c r="G249" s="220"/>
      <c r="H249" s="223"/>
      <c r="I249" s="220"/>
      <c r="J249" s="224"/>
      <c r="K249" s="220"/>
      <c r="L249" s="221"/>
      <c r="M249" s="225"/>
      <c r="N249" s="224"/>
      <c r="O249" s="224"/>
      <c r="P249" s="222"/>
      <c r="Q249" s="226"/>
      <c r="R249" s="227"/>
      <c r="S249" s="241"/>
      <c r="T249" s="242"/>
      <c r="U249" s="243"/>
      <c r="V249" s="97"/>
      <c r="W249" s="175" t="str">
        <f t="shared" si="45"/>
        <v/>
      </c>
      <c r="X249" s="93" t="str">
        <f t="shared" si="47"/>
        <v/>
      </c>
      <c r="Y249" s="174" t="str">
        <f>IF(A249="","",IF(A249&lt;&gt;238,"エラー",238&amp;"人目"))</f>
        <v/>
      </c>
      <c r="Z249" s="95" t="str">
        <f>IFERROR(IF(OR(C249="",D249="",E249=""),"",VLOOKUP(C249&amp;D249&amp;E249,コード!$K$3:$L$210,2,FALSE)),"エラー")</f>
        <v/>
      </c>
      <c r="AA249" s="92" t="str">
        <f>IFERROR(IF(F249="","",VLOOKUP(F249,コード!$N$3:$O$4,2,FALSE)),"エラー")</f>
        <v/>
      </c>
      <c r="AB249" s="91" t="str">
        <f>IFERROR(IF(OR(G249="",H249=""),"",VLOOKUP(G249&amp;H249,コード!$T$3:$U$13,2,FALSE)),"エラー")</f>
        <v/>
      </c>
      <c r="AC249" s="91" t="str">
        <f>IFERROR(IF(I249="","",VLOOKUP(I249,コード!$W$3:$X$10,2,FALSE)),"エラー")</f>
        <v/>
      </c>
      <c r="AD249" s="91" t="str">
        <f>IFERROR(IF(J249="","",VLOOKUP(J249,コード!$Z$3:$AA$4,2,FALSE)),"エラー")</f>
        <v/>
      </c>
      <c r="AE249" s="176" t="str">
        <f t="shared" si="46"/>
        <v/>
      </c>
      <c r="AF249" s="177" t="str">
        <f>IFERROR(IF(N249="","",VLOOKUP(N249,コード!$AG$3:$AH$5,2,FALSE)),"エラー")</f>
        <v/>
      </c>
      <c r="AG249" s="94" t="str">
        <f>IFERROR(IF(O249="","",VLOOKUP(O249,コード!$AM$3:$AN$5,2,FALSE)),"エラー")</f>
        <v/>
      </c>
      <c r="AH249" s="94" t="str">
        <f>IFERROR(IF(P249="","",VLOOKUP(P249,コード!$AM$3:$AN$5,2,FALSE)),"エラー")</f>
        <v/>
      </c>
      <c r="AI249" s="96" t="str">
        <f>IFERROR(IF(OR(Q249="",R249=""),"",VLOOKUP(Q249&amp;R249,コード!$AS$3:$AT$12,2,FALSE)),"エラー")</f>
        <v/>
      </c>
      <c r="AJ249" s="90"/>
      <c r="AK249" s="166" t="str">
        <f t="shared" si="48"/>
        <v/>
      </c>
      <c r="AL249" s="139" t="str">
        <f t="shared" si="49"/>
        <v/>
      </c>
      <c r="AM249" s="139" t="str">
        <f t="shared" si="50"/>
        <v/>
      </c>
      <c r="AN249" s="139" t="str">
        <f t="shared" si="51"/>
        <v/>
      </c>
      <c r="AO249" s="139" t="str">
        <f t="shared" si="52"/>
        <v/>
      </c>
      <c r="AP249" s="139" t="str">
        <f t="shared" si="53"/>
        <v/>
      </c>
      <c r="AQ249" s="141" t="str">
        <f t="shared" si="54"/>
        <v/>
      </c>
    </row>
    <row r="250" spans="1:43" ht="24" customHeight="1">
      <c r="A250" s="239"/>
      <c r="B250" s="240"/>
      <c r="C250" s="220"/>
      <c r="D250" s="221"/>
      <c r="E250" s="222"/>
      <c r="F250" s="220"/>
      <c r="G250" s="220"/>
      <c r="H250" s="223"/>
      <c r="I250" s="220"/>
      <c r="J250" s="224"/>
      <c r="K250" s="220"/>
      <c r="L250" s="221"/>
      <c r="M250" s="225"/>
      <c r="N250" s="224"/>
      <c r="O250" s="224"/>
      <c r="P250" s="222"/>
      <c r="Q250" s="226"/>
      <c r="R250" s="227"/>
      <c r="S250" s="241"/>
      <c r="T250" s="242"/>
      <c r="U250" s="243"/>
      <c r="V250" s="97"/>
      <c r="W250" s="175" t="str">
        <f t="shared" si="45"/>
        <v/>
      </c>
      <c r="X250" s="93" t="str">
        <f t="shared" si="47"/>
        <v/>
      </c>
      <c r="Y250" s="174" t="str">
        <f>IF(A250="","",IF(A250&lt;&gt;239,"エラー",239&amp;"人目"))</f>
        <v/>
      </c>
      <c r="Z250" s="95" t="str">
        <f>IFERROR(IF(OR(C250="",D250="",E250=""),"",VLOOKUP(C250&amp;D250&amp;E250,コード!$K$3:$L$210,2,FALSE)),"エラー")</f>
        <v/>
      </c>
      <c r="AA250" s="92" t="str">
        <f>IFERROR(IF(F250="","",VLOOKUP(F250,コード!$N$3:$O$4,2,FALSE)),"エラー")</f>
        <v/>
      </c>
      <c r="AB250" s="91" t="str">
        <f>IFERROR(IF(OR(G250="",H250=""),"",VLOOKUP(G250&amp;H250,コード!$T$3:$U$13,2,FALSE)),"エラー")</f>
        <v/>
      </c>
      <c r="AC250" s="91" t="str">
        <f>IFERROR(IF(I250="","",VLOOKUP(I250,コード!$W$3:$X$10,2,FALSE)),"エラー")</f>
        <v/>
      </c>
      <c r="AD250" s="91" t="str">
        <f>IFERROR(IF(J250="","",VLOOKUP(J250,コード!$Z$3:$AA$4,2,FALSE)),"エラー")</f>
        <v/>
      </c>
      <c r="AE250" s="176" t="str">
        <f t="shared" si="46"/>
        <v/>
      </c>
      <c r="AF250" s="177" t="str">
        <f>IFERROR(IF(N250="","",VLOOKUP(N250,コード!$AG$3:$AH$5,2,FALSE)),"エラー")</f>
        <v/>
      </c>
      <c r="AG250" s="94" t="str">
        <f>IFERROR(IF(O250="","",VLOOKUP(O250,コード!$AM$3:$AN$5,2,FALSE)),"エラー")</f>
        <v/>
      </c>
      <c r="AH250" s="94" t="str">
        <f>IFERROR(IF(P250="","",VLOOKUP(P250,コード!$AM$3:$AN$5,2,FALSE)),"エラー")</f>
        <v/>
      </c>
      <c r="AI250" s="96" t="str">
        <f>IFERROR(IF(OR(Q250="",R250=""),"",VLOOKUP(Q250&amp;R250,コード!$AS$3:$AT$12,2,FALSE)),"エラー")</f>
        <v/>
      </c>
      <c r="AJ250" s="90"/>
      <c r="AK250" s="166" t="str">
        <f t="shared" si="48"/>
        <v/>
      </c>
      <c r="AL250" s="139" t="str">
        <f t="shared" si="49"/>
        <v/>
      </c>
      <c r="AM250" s="139" t="str">
        <f t="shared" si="50"/>
        <v/>
      </c>
      <c r="AN250" s="139" t="str">
        <f t="shared" si="51"/>
        <v/>
      </c>
      <c r="AO250" s="139" t="str">
        <f t="shared" si="52"/>
        <v/>
      </c>
      <c r="AP250" s="139" t="str">
        <f t="shared" si="53"/>
        <v/>
      </c>
      <c r="AQ250" s="141" t="str">
        <f t="shared" si="54"/>
        <v/>
      </c>
    </row>
    <row r="251" spans="1:43" ht="24" customHeight="1">
      <c r="A251" s="239"/>
      <c r="B251" s="240"/>
      <c r="C251" s="220"/>
      <c r="D251" s="221"/>
      <c r="E251" s="222"/>
      <c r="F251" s="220"/>
      <c r="G251" s="220"/>
      <c r="H251" s="223"/>
      <c r="I251" s="220"/>
      <c r="J251" s="224"/>
      <c r="K251" s="220"/>
      <c r="L251" s="221"/>
      <c r="M251" s="225"/>
      <c r="N251" s="224"/>
      <c r="O251" s="224"/>
      <c r="P251" s="222"/>
      <c r="Q251" s="226"/>
      <c r="R251" s="227"/>
      <c r="S251" s="241"/>
      <c r="T251" s="242"/>
      <c r="U251" s="243"/>
      <c r="V251" s="97"/>
      <c r="W251" s="175" t="str">
        <f t="shared" si="45"/>
        <v/>
      </c>
      <c r="X251" s="93" t="str">
        <f t="shared" si="47"/>
        <v/>
      </c>
      <c r="Y251" s="174" t="str">
        <f>IF(A251="","",IF(A251&lt;&gt;240,"エラー",240&amp;"人目"))</f>
        <v/>
      </c>
      <c r="Z251" s="95" t="str">
        <f>IFERROR(IF(OR(C251="",D251="",E251=""),"",VLOOKUP(C251&amp;D251&amp;E251,コード!$K$3:$L$210,2,FALSE)),"エラー")</f>
        <v/>
      </c>
      <c r="AA251" s="92" t="str">
        <f>IFERROR(IF(F251="","",VLOOKUP(F251,コード!$N$3:$O$4,2,FALSE)),"エラー")</f>
        <v/>
      </c>
      <c r="AB251" s="91" t="str">
        <f>IFERROR(IF(OR(G251="",H251=""),"",VLOOKUP(G251&amp;H251,コード!$T$3:$U$13,2,FALSE)),"エラー")</f>
        <v/>
      </c>
      <c r="AC251" s="91" t="str">
        <f>IFERROR(IF(I251="","",VLOOKUP(I251,コード!$W$3:$X$10,2,FALSE)),"エラー")</f>
        <v/>
      </c>
      <c r="AD251" s="91" t="str">
        <f>IFERROR(IF(J251="","",VLOOKUP(J251,コード!$Z$3:$AA$4,2,FALSE)),"エラー")</f>
        <v/>
      </c>
      <c r="AE251" s="176" t="str">
        <f t="shared" si="46"/>
        <v/>
      </c>
      <c r="AF251" s="177" t="str">
        <f>IFERROR(IF(N251="","",VLOOKUP(N251,コード!$AG$3:$AH$5,2,FALSE)),"エラー")</f>
        <v/>
      </c>
      <c r="AG251" s="94" t="str">
        <f>IFERROR(IF(O251="","",VLOOKUP(O251,コード!$AM$3:$AN$5,2,FALSE)),"エラー")</f>
        <v/>
      </c>
      <c r="AH251" s="94" t="str">
        <f>IFERROR(IF(P251="","",VLOOKUP(P251,コード!$AM$3:$AN$5,2,FALSE)),"エラー")</f>
        <v/>
      </c>
      <c r="AI251" s="96" t="str">
        <f>IFERROR(IF(OR(Q251="",R251=""),"",VLOOKUP(Q251&amp;R251,コード!$AS$3:$AT$12,2,FALSE)),"エラー")</f>
        <v/>
      </c>
      <c r="AJ251" s="90"/>
      <c r="AK251" s="166" t="str">
        <f t="shared" si="48"/>
        <v/>
      </c>
      <c r="AL251" s="139" t="str">
        <f t="shared" si="49"/>
        <v/>
      </c>
      <c r="AM251" s="139" t="str">
        <f t="shared" si="50"/>
        <v/>
      </c>
      <c r="AN251" s="139" t="str">
        <f t="shared" si="51"/>
        <v/>
      </c>
      <c r="AO251" s="139" t="str">
        <f t="shared" si="52"/>
        <v/>
      </c>
      <c r="AP251" s="139" t="str">
        <f t="shared" si="53"/>
        <v/>
      </c>
      <c r="AQ251" s="141" t="str">
        <f t="shared" si="54"/>
        <v/>
      </c>
    </row>
    <row r="252" spans="1:43" ht="24" customHeight="1">
      <c r="A252" s="239"/>
      <c r="B252" s="240"/>
      <c r="C252" s="220"/>
      <c r="D252" s="221"/>
      <c r="E252" s="222"/>
      <c r="F252" s="220"/>
      <c r="G252" s="220"/>
      <c r="H252" s="223"/>
      <c r="I252" s="220"/>
      <c r="J252" s="224"/>
      <c r="K252" s="220"/>
      <c r="L252" s="221"/>
      <c r="M252" s="225"/>
      <c r="N252" s="224"/>
      <c r="O252" s="224"/>
      <c r="P252" s="222"/>
      <c r="Q252" s="226"/>
      <c r="R252" s="227"/>
      <c r="S252" s="241"/>
      <c r="T252" s="242"/>
      <c r="U252" s="243"/>
      <c r="V252" s="97"/>
      <c r="W252" s="175" t="str">
        <f t="shared" si="45"/>
        <v/>
      </c>
      <c r="X252" s="93" t="str">
        <f t="shared" si="47"/>
        <v/>
      </c>
      <c r="Y252" s="174" t="str">
        <f>IF(A252="","",IF(A252&lt;&gt;241,"エラー",241&amp;"人目"))</f>
        <v/>
      </c>
      <c r="Z252" s="95" t="str">
        <f>IFERROR(IF(OR(C252="",D252="",E252=""),"",VLOOKUP(C252&amp;D252&amp;E252,コード!$K$3:$L$210,2,FALSE)),"エラー")</f>
        <v/>
      </c>
      <c r="AA252" s="92" t="str">
        <f>IFERROR(IF(F252="","",VLOOKUP(F252,コード!$N$3:$O$4,2,FALSE)),"エラー")</f>
        <v/>
      </c>
      <c r="AB252" s="91" t="str">
        <f>IFERROR(IF(OR(G252="",H252=""),"",VLOOKUP(G252&amp;H252,コード!$T$3:$U$13,2,FALSE)),"エラー")</f>
        <v/>
      </c>
      <c r="AC252" s="91" t="str">
        <f>IFERROR(IF(I252="","",VLOOKUP(I252,コード!$W$3:$X$10,2,FALSE)),"エラー")</f>
        <v/>
      </c>
      <c r="AD252" s="91" t="str">
        <f>IFERROR(IF(J252="","",VLOOKUP(J252,コード!$Z$3:$AA$4,2,FALSE)),"エラー")</f>
        <v/>
      </c>
      <c r="AE252" s="176" t="str">
        <f t="shared" si="46"/>
        <v/>
      </c>
      <c r="AF252" s="177" t="str">
        <f>IFERROR(IF(N252="","",VLOOKUP(N252,コード!$AG$3:$AH$5,2,FALSE)),"エラー")</f>
        <v/>
      </c>
      <c r="AG252" s="94" t="str">
        <f>IFERROR(IF(O252="","",VLOOKUP(O252,コード!$AM$3:$AN$5,2,FALSE)),"エラー")</f>
        <v/>
      </c>
      <c r="AH252" s="94" t="str">
        <f>IFERROR(IF(P252="","",VLOOKUP(P252,コード!$AM$3:$AN$5,2,FALSE)),"エラー")</f>
        <v/>
      </c>
      <c r="AI252" s="96" t="str">
        <f>IFERROR(IF(OR(Q252="",R252=""),"",VLOOKUP(Q252&amp;R252,コード!$AS$3:$AT$12,2,FALSE)),"エラー")</f>
        <v/>
      </c>
      <c r="AJ252" s="90"/>
      <c r="AK252" s="166" t="str">
        <f t="shared" si="48"/>
        <v/>
      </c>
      <c r="AL252" s="139" t="str">
        <f t="shared" si="49"/>
        <v/>
      </c>
      <c r="AM252" s="139" t="str">
        <f t="shared" si="50"/>
        <v/>
      </c>
      <c r="AN252" s="139" t="str">
        <f t="shared" si="51"/>
        <v/>
      </c>
      <c r="AO252" s="139" t="str">
        <f t="shared" si="52"/>
        <v/>
      </c>
      <c r="AP252" s="139" t="str">
        <f t="shared" si="53"/>
        <v/>
      </c>
      <c r="AQ252" s="141" t="str">
        <f t="shared" si="54"/>
        <v/>
      </c>
    </row>
    <row r="253" spans="1:43" ht="24" customHeight="1">
      <c r="A253" s="239"/>
      <c r="B253" s="240"/>
      <c r="C253" s="220"/>
      <c r="D253" s="221"/>
      <c r="E253" s="222"/>
      <c r="F253" s="220"/>
      <c r="G253" s="220"/>
      <c r="H253" s="223"/>
      <c r="I253" s="220"/>
      <c r="J253" s="224"/>
      <c r="K253" s="220"/>
      <c r="L253" s="221"/>
      <c r="M253" s="225"/>
      <c r="N253" s="224"/>
      <c r="O253" s="224"/>
      <c r="P253" s="222"/>
      <c r="Q253" s="226"/>
      <c r="R253" s="227"/>
      <c r="S253" s="241"/>
      <c r="T253" s="242"/>
      <c r="U253" s="243"/>
      <c r="V253" s="97"/>
      <c r="W253" s="175" t="str">
        <f t="shared" si="45"/>
        <v/>
      </c>
      <c r="X253" s="93" t="str">
        <f t="shared" si="47"/>
        <v/>
      </c>
      <c r="Y253" s="174" t="str">
        <f>IF(A253="","",IF(A253&lt;&gt;242,"エラー",242&amp;"人目"))</f>
        <v/>
      </c>
      <c r="Z253" s="95" t="str">
        <f>IFERROR(IF(OR(C253="",D253="",E253=""),"",VLOOKUP(C253&amp;D253&amp;E253,コード!$K$3:$L$210,2,FALSE)),"エラー")</f>
        <v/>
      </c>
      <c r="AA253" s="92" t="str">
        <f>IFERROR(IF(F253="","",VLOOKUP(F253,コード!$N$3:$O$4,2,FALSE)),"エラー")</f>
        <v/>
      </c>
      <c r="AB253" s="91" t="str">
        <f>IFERROR(IF(OR(G253="",H253=""),"",VLOOKUP(G253&amp;H253,コード!$T$3:$U$13,2,FALSE)),"エラー")</f>
        <v/>
      </c>
      <c r="AC253" s="91" t="str">
        <f>IFERROR(IF(I253="","",VLOOKUP(I253,コード!$W$3:$X$10,2,FALSE)),"エラー")</f>
        <v/>
      </c>
      <c r="AD253" s="91" t="str">
        <f>IFERROR(IF(J253="","",VLOOKUP(J253,コード!$Z$3:$AA$4,2,FALSE)),"エラー")</f>
        <v/>
      </c>
      <c r="AE253" s="176" t="str">
        <f t="shared" si="46"/>
        <v/>
      </c>
      <c r="AF253" s="177" t="str">
        <f>IFERROR(IF(N253="","",VLOOKUP(N253,コード!$AG$3:$AH$5,2,FALSE)),"エラー")</f>
        <v/>
      </c>
      <c r="AG253" s="94" t="str">
        <f>IFERROR(IF(O253="","",VLOOKUP(O253,コード!$AM$3:$AN$5,2,FALSE)),"エラー")</f>
        <v/>
      </c>
      <c r="AH253" s="94" t="str">
        <f>IFERROR(IF(P253="","",VLOOKUP(P253,コード!$AM$3:$AN$5,2,FALSE)),"エラー")</f>
        <v/>
      </c>
      <c r="AI253" s="96" t="str">
        <f>IFERROR(IF(OR(Q253="",R253=""),"",VLOOKUP(Q253&amp;R253,コード!$AS$3:$AT$12,2,FALSE)),"エラー")</f>
        <v/>
      </c>
      <c r="AJ253" s="90"/>
      <c r="AK253" s="166" t="str">
        <f t="shared" si="48"/>
        <v/>
      </c>
      <c r="AL253" s="139" t="str">
        <f t="shared" si="49"/>
        <v/>
      </c>
      <c r="AM253" s="139" t="str">
        <f t="shared" si="50"/>
        <v/>
      </c>
      <c r="AN253" s="139" t="str">
        <f t="shared" si="51"/>
        <v/>
      </c>
      <c r="AO253" s="139" t="str">
        <f t="shared" si="52"/>
        <v/>
      </c>
      <c r="AP253" s="139" t="str">
        <f t="shared" si="53"/>
        <v/>
      </c>
      <c r="AQ253" s="141" t="str">
        <f t="shared" si="54"/>
        <v/>
      </c>
    </row>
    <row r="254" spans="1:43" ht="24" customHeight="1">
      <c r="A254" s="239"/>
      <c r="B254" s="240"/>
      <c r="C254" s="220"/>
      <c r="D254" s="221"/>
      <c r="E254" s="222"/>
      <c r="F254" s="220"/>
      <c r="G254" s="220"/>
      <c r="H254" s="223"/>
      <c r="I254" s="220"/>
      <c r="J254" s="224"/>
      <c r="K254" s="220"/>
      <c r="L254" s="221"/>
      <c r="M254" s="225"/>
      <c r="N254" s="224"/>
      <c r="O254" s="224"/>
      <c r="P254" s="222"/>
      <c r="Q254" s="226"/>
      <c r="R254" s="227"/>
      <c r="S254" s="241"/>
      <c r="T254" s="242"/>
      <c r="U254" s="243"/>
      <c r="V254" s="97"/>
      <c r="W254" s="175" t="str">
        <f t="shared" si="45"/>
        <v/>
      </c>
      <c r="X254" s="93" t="str">
        <f t="shared" si="47"/>
        <v/>
      </c>
      <c r="Y254" s="174" t="str">
        <f>IF(A254="","",IF(A254&lt;&gt;243,"エラー",243&amp;"人目"))</f>
        <v/>
      </c>
      <c r="Z254" s="95" t="str">
        <f>IFERROR(IF(OR(C254="",D254="",E254=""),"",VLOOKUP(C254&amp;D254&amp;E254,コード!$K$3:$L$210,2,FALSE)),"エラー")</f>
        <v/>
      </c>
      <c r="AA254" s="92" t="str">
        <f>IFERROR(IF(F254="","",VLOOKUP(F254,コード!$N$3:$O$4,2,FALSE)),"エラー")</f>
        <v/>
      </c>
      <c r="AB254" s="91" t="str">
        <f>IFERROR(IF(OR(G254="",H254=""),"",VLOOKUP(G254&amp;H254,コード!$T$3:$U$13,2,FALSE)),"エラー")</f>
        <v/>
      </c>
      <c r="AC254" s="91" t="str">
        <f>IFERROR(IF(I254="","",VLOOKUP(I254,コード!$W$3:$X$10,2,FALSE)),"エラー")</f>
        <v/>
      </c>
      <c r="AD254" s="91" t="str">
        <f>IFERROR(IF(J254="","",VLOOKUP(J254,コード!$Z$3:$AA$4,2,FALSE)),"エラー")</f>
        <v/>
      </c>
      <c r="AE254" s="176" t="str">
        <f t="shared" si="46"/>
        <v/>
      </c>
      <c r="AF254" s="177" t="str">
        <f>IFERROR(IF(N254="","",VLOOKUP(N254,コード!$AG$3:$AH$5,2,FALSE)),"エラー")</f>
        <v/>
      </c>
      <c r="AG254" s="94" t="str">
        <f>IFERROR(IF(O254="","",VLOOKUP(O254,コード!$AM$3:$AN$5,2,FALSE)),"エラー")</f>
        <v/>
      </c>
      <c r="AH254" s="94" t="str">
        <f>IFERROR(IF(P254="","",VLOOKUP(P254,コード!$AM$3:$AN$5,2,FALSE)),"エラー")</f>
        <v/>
      </c>
      <c r="AI254" s="96" t="str">
        <f>IFERROR(IF(OR(Q254="",R254=""),"",VLOOKUP(Q254&amp;R254,コード!$AS$3:$AT$12,2,FALSE)),"エラー")</f>
        <v/>
      </c>
      <c r="AJ254" s="90"/>
      <c r="AK254" s="166" t="str">
        <f t="shared" si="48"/>
        <v/>
      </c>
      <c r="AL254" s="139" t="str">
        <f t="shared" si="49"/>
        <v/>
      </c>
      <c r="AM254" s="139" t="str">
        <f t="shared" si="50"/>
        <v/>
      </c>
      <c r="AN254" s="139" t="str">
        <f t="shared" si="51"/>
        <v/>
      </c>
      <c r="AO254" s="139" t="str">
        <f t="shared" si="52"/>
        <v/>
      </c>
      <c r="AP254" s="139" t="str">
        <f t="shared" si="53"/>
        <v/>
      </c>
      <c r="AQ254" s="141" t="str">
        <f t="shared" si="54"/>
        <v/>
      </c>
    </row>
    <row r="255" spans="1:43" ht="24" customHeight="1">
      <c r="A255" s="239"/>
      <c r="B255" s="240"/>
      <c r="C255" s="220"/>
      <c r="D255" s="221"/>
      <c r="E255" s="222"/>
      <c r="F255" s="220"/>
      <c r="G255" s="220"/>
      <c r="H255" s="223"/>
      <c r="I255" s="220"/>
      <c r="J255" s="224"/>
      <c r="K255" s="220"/>
      <c r="L255" s="221"/>
      <c r="M255" s="225"/>
      <c r="N255" s="224"/>
      <c r="O255" s="224"/>
      <c r="P255" s="222"/>
      <c r="Q255" s="226"/>
      <c r="R255" s="227"/>
      <c r="S255" s="241"/>
      <c r="T255" s="242"/>
      <c r="U255" s="243"/>
      <c r="V255" s="97"/>
      <c r="W255" s="175" t="str">
        <f t="shared" si="45"/>
        <v/>
      </c>
      <c r="X255" s="93" t="str">
        <f t="shared" si="47"/>
        <v/>
      </c>
      <c r="Y255" s="174" t="str">
        <f>IF(A255="","",IF(A255&lt;&gt;244,"エラー",244&amp;"人目"))</f>
        <v/>
      </c>
      <c r="Z255" s="95" t="str">
        <f>IFERROR(IF(OR(C255="",D255="",E255=""),"",VLOOKUP(C255&amp;D255&amp;E255,コード!$K$3:$L$210,2,FALSE)),"エラー")</f>
        <v/>
      </c>
      <c r="AA255" s="92" t="str">
        <f>IFERROR(IF(F255="","",VLOOKUP(F255,コード!$N$3:$O$4,2,FALSE)),"エラー")</f>
        <v/>
      </c>
      <c r="AB255" s="91" t="str">
        <f>IFERROR(IF(OR(G255="",H255=""),"",VLOOKUP(G255&amp;H255,コード!$T$3:$U$13,2,FALSE)),"エラー")</f>
        <v/>
      </c>
      <c r="AC255" s="91" t="str">
        <f>IFERROR(IF(I255="","",VLOOKUP(I255,コード!$W$3:$X$10,2,FALSE)),"エラー")</f>
        <v/>
      </c>
      <c r="AD255" s="91" t="str">
        <f>IFERROR(IF(J255="","",VLOOKUP(J255,コード!$Z$3:$AA$4,2,FALSE)),"エラー")</f>
        <v/>
      </c>
      <c r="AE255" s="176" t="str">
        <f t="shared" si="46"/>
        <v/>
      </c>
      <c r="AF255" s="177" t="str">
        <f>IFERROR(IF(N255="","",VLOOKUP(N255,コード!$AG$3:$AH$5,2,FALSE)),"エラー")</f>
        <v/>
      </c>
      <c r="AG255" s="94" t="str">
        <f>IFERROR(IF(O255="","",VLOOKUP(O255,コード!$AM$3:$AN$5,2,FALSE)),"エラー")</f>
        <v/>
      </c>
      <c r="AH255" s="94" t="str">
        <f>IFERROR(IF(P255="","",VLOOKUP(P255,コード!$AM$3:$AN$5,2,FALSE)),"エラー")</f>
        <v/>
      </c>
      <c r="AI255" s="96" t="str">
        <f>IFERROR(IF(OR(Q255="",R255=""),"",VLOOKUP(Q255&amp;R255,コード!$AS$3:$AT$12,2,FALSE)),"エラー")</f>
        <v/>
      </c>
      <c r="AJ255" s="90"/>
      <c r="AK255" s="166" t="str">
        <f t="shared" si="48"/>
        <v/>
      </c>
      <c r="AL255" s="139" t="str">
        <f t="shared" si="49"/>
        <v/>
      </c>
      <c r="AM255" s="139" t="str">
        <f t="shared" si="50"/>
        <v/>
      </c>
      <c r="AN255" s="139" t="str">
        <f t="shared" si="51"/>
        <v/>
      </c>
      <c r="AO255" s="139" t="str">
        <f t="shared" si="52"/>
        <v/>
      </c>
      <c r="AP255" s="139" t="str">
        <f t="shared" si="53"/>
        <v/>
      </c>
      <c r="AQ255" s="141" t="str">
        <f t="shared" si="54"/>
        <v/>
      </c>
    </row>
    <row r="256" spans="1:43" ht="24" customHeight="1">
      <c r="A256" s="239"/>
      <c r="B256" s="240"/>
      <c r="C256" s="220"/>
      <c r="D256" s="221"/>
      <c r="E256" s="222"/>
      <c r="F256" s="224"/>
      <c r="G256" s="220"/>
      <c r="H256" s="223"/>
      <c r="I256" s="220"/>
      <c r="J256" s="224"/>
      <c r="K256" s="220"/>
      <c r="L256" s="221"/>
      <c r="M256" s="225"/>
      <c r="N256" s="224"/>
      <c r="O256" s="224"/>
      <c r="P256" s="222"/>
      <c r="Q256" s="226"/>
      <c r="R256" s="227"/>
      <c r="S256" s="241"/>
      <c r="T256" s="242"/>
      <c r="U256" s="243"/>
      <c r="V256" s="97"/>
      <c r="W256" s="175" t="str">
        <f t="shared" si="45"/>
        <v/>
      </c>
      <c r="X256" s="93" t="str">
        <f t="shared" si="47"/>
        <v/>
      </c>
      <c r="Y256" s="174" t="str">
        <f>IF(A256="","",IF(A256&lt;&gt;245,"エラー",245&amp;"人目"))</f>
        <v/>
      </c>
      <c r="Z256" s="95" t="str">
        <f>IFERROR(IF(OR(C256="",D256="",E256=""),"",VLOOKUP(C256&amp;D256&amp;E256,コード!$K$3:$L$210,2,FALSE)),"エラー")</f>
        <v/>
      </c>
      <c r="AA256" s="92" t="str">
        <f>IFERROR(IF(F256="","",VLOOKUP(F256,コード!$N$3:$O$4,2,FALSE)),"エラー")</f>
        <v/>
      </c>
      <c r="AB256" s="91" t="str">
        <f>IFERROR(IF(OR(G256="",H256=""),"",VLOOKUP(G256&amp;H256,コード!$T$3:$U$13,2,FALSE)),"エラー")</f>
        <v/>
      </c>
      <c r="AC256" s="91" t="str">
        <f>IFERROR(IF(I256="","",VLOOKUP(I256,コード!$W$3:$X$10,2,FALSE)),"エラー")</f>
        <v/>
      </c>
      <c r="AD256" s="91" t="str">
        <f>IFERROR(IF(J256="","",VLOOKUP(J256,コード!$Z$3:$AA$4,2,FALSE)),"エラー")</f>
        <v/>
      </c>
      <c r="AE256" s="176" t="str">
        <f t="shared" si="46"/>
        <v/>
      </c>
      <c r="AF256" s="177" t="str">
        <f>IFERROR(IF(N256="","",VLOOKUP(N256,コード!$AG$3:$AH$5,2,FALSE)),"エラー")</f>
        <v/>
      </c>
      <c r="AG256" s="94" t="str">
        <f>IFERROR(IF(O256="","",VLOOKUP(O256,コード!$AM$3:$AN$5,2,FALSE)),"エラー")</f>
        <v/>
      </c>
      <c r="AH256" s="94" t="str">
        <f>IFERROR(IF(P256="","",VLOOKUP(P256,コード!$AM$3:$AN$5,2,FALSE)),"エラー")</f>
        <v/>
      </c>
      <c r="AI256" s="96" t="str">
        <f>IFERROR(IF(OR(Q256="",R256=""),"",VLOOKUP(Q256&amp;R256,コード!$AS$3:$AT$12,2,FALSE)),"エラー")</f>
        <v/>
      </c>
      <c r="AJ256" s="90"/>
      <c r="AK256" s="166" t="str">
        <f t="shared" si="48"/>
        <v/>
      </c>
      <c r="AL256" s="139" t="str">
        <f t="shared" si="49"/>
        <v/>
      </c>
      <c r="AM256" s="139" t="str">
        <f t="shared" si="50"/>
        <v/>
      </c>
      <c r="AN256" s="139" t="str">
        <f t="shared" si="51"/>
        <v/>
      </c>
      <c r="AO256" s="139" t="str">
        <f t="shared" si="52"/>
        <v/>
      </c>
      <c r="AP256" s="139" t="str">
        <f t="shared" si="53"/>
        <v/>
      </c>
      <c r="AQ256" s="141" t="str">
        <f t="shared" si="54"/>
        <v/>
      </c>
    </row>
    <row r="257" spans="1:43" ht="24" customHeight="1">
      <c r="A257" s="239"/>
      <c r="B257" s="240"/>
      <c r="C257" s="220"/>
      <c r="D257" s="221"/>
      <c r="E257" s="222"/>
      <c r="F257" s="220"/>
      <c r="G257" s="220"/>
      <c r="H257" s="223"/>
      <c r="I257" s="220"/>
      <c r="J257" s="224"/>
      <c r="K257" s="220"/>
      <c r="L257" s="221"/>
      <c r="M257" s="225"/>
      <c r="N257" s="224"/>
      <c r="O257" s="224"/>
      <c r="P257" s="222"/>
      <c r="Q257" s="226"/>
      <c r="R257" s="227"/>
      <c r="S257" s="241"/>
      <c r="T257" s="242"/>
      <c r="U257" s="243"/>
      <c r="V257" s="97"/>
      <c r="W257" s="175" t="str">
        <f t="shared" si="45"/>
        <v/>
      </c>
      <c r="X257" s="93" t="str">
        <f t="shared" si="47"/>
        <v/>
      </c>
      <c r="Y257" s="174" t="str">
        <f>IF(A257="","",IF(A257&lt;&gt;246,"エラー",246&amp;"人目"))</f>
        <v/>
      </c>
      <c r="Z257" s="95" t="str">
        <f>IFERROR(IF(OR(C257="",D257="",E257=""),"",VLOOKUP(C257&amp;D257&amp;E257,コード!$K$3:$L$210,2,FALSE)),"エラー")</f>
        <v/>
      </c>
      <c r="AA257" s="92" t="str">
        <f>IFERROR(IF(F257="","",VLOOKUP(F257,コード!$N$3:$O$4,2,FALSE)),"エラー")</f>
        <v/>
      </c>
      <c r="AB257" s="91" t="str">
        <f>IFERROR(IF(OR(G257="",H257=""),"",VLOOKUP(G257&amp;H257,コード!$T$3:$U$13,2,FALSE)),"エラー")</f>
        <v/>
      </c>
      <c r="AC257" s="91" t="str">
        <f>IFERROR(IF(I257="","",VLOOKUP(I257,コード!$W$3:$X$10,2,FALSE)),"エラー")</f>
        <v/>
      </c>
      <c r="AD257" s="91" t="str">
        <f>IFERROR(IF(J257="","",VLOOKUP(J257,コード!$Z$3:$AA$4,2,FALSE)),"エラー")</f>
        <v/>
      </c>
      <c r="AE257" s="176" t="str">
        <f t="shared" si="46"/>
        <v/>
      </c>
      <c r="AF257" s="177" t="str">
        <f>IFERROR(IF(N257="","",VLOOKUP(N257,コード!$AG$3:$AH$5,2,FALSE)),"エラー")</f>
        <v/>
      </c>
      <c r="AG257" s="94" t="str">
        <f>IFERROR(IF(O257="","",VLOOKUP(O257,コード!$AM$3:$AN$5,2,FALSE)),"エラー")</f>
        <v/>
      </c>
      <c r="AH257" s="94" t="str">
        <f>IFERROR(IF(P257="","",VLOOKUP(P257,コード!$AM$3:$AN$5,2,FALSE)),"エラー")</f>
        <v/>
      </c>
      <c r="AI257" s="96" t="str">
        <f>IFERROR(IF(OR(Q257="",R257=""),"",VLOOKUP(Q257&amp;R257,コード!$AS$3:$AT$12,2,FALSE)),"エラー")</f>
        <v/>
      </c>
      <c r="AJ257" s="90"/>
      <c r="AK257" s="166" t="str">
        <f t="shared" si="48"/>
        <v/>
      </c>
      <c r="AL257" s="139" t="str">
        <f t="shared" si="49"/>
        <v/>
      </c>
      <c r="AM257" s="139" t="str">
        <f t="shared" si="50"/>
        <v/>
      </c>
      <c r="AN257" s="139" t="str">
        <f t="shared" si="51"/>
        <v/>
      </c>
      <c r="AO257" s="139" t="str">
        <f t="shared" si="52"/>
        <v/>
      </c>
      <c r="AP257" s="139" t="str">
        <f t="shared" si="53"/>
        <v/>
      </c>
      <c r="AQ257" s="141" t="str">
        <f t="shared" si="54"/>
        <v/>
      </c>
    </row>
    <row r="258" spans="1:43" ht="24" customHeight="1">
      <c r="A258" s="239"/>
      <c r="B258" s="240"/>
      <c r="C258" s="220"/>
      <c r="D258" s="221"/>
      <c r="E258" s="222"/>
      <c r="F258" s="220"/>
      <c r="G258" s="220"/>
      <c r="H258" s="223"/>
      <c r="I258" s="220"/>
      <c r="J258" s="224"/>
      <c r="K258" s="220"/>
      <c r="L258" s="221"/>
      <c r="M258" s="225"/>
      <c r="N258" s="224"/>
      <c r="O258" s="224"/>
      <c r="P258" s="222"/>
      <c r="Q258" s="226"/>
      <c r="R258" s="227"/>
      <c r="S258" s="241"/>
      <c r="T258" s="242"/>
      <c r="U258" s="243"/>
      <c r="V258" s="97"/>
      <c r="W258" s="175" t="str">
        <f t="shared" si="45"/>
        <v/>
      </c>
      <c r="X258" s="93" t="str">
        <f t="shared" si="47"/>
        <v/>
      </c>
      <c r="Y258" s="174" t="str">
        <f>IF(A258="","",IF(A258&lt;&gt;247,"エラー",247&amp;"人目"))</f>
        <v/>
      </c>
      <c r="Z258" s="95" t="str">
        <f>IFERROR(IF(OR(C258="",D258="",E258=""),"",VLOOKUP(C258&amp;D258&amp;E258,コード!$K$3:$L$210,2,FALSE)),"エラー")</f>
        <v/>
      </c>
      <c r="AA258" s="92" t="str">
        <f>IFERROR(IF(F258="","",VLOOKUP(F258,コード!$N$3:$O$4,2,FALSE)),"エラー")</f>
        <v/>
      </c>
      <c r="AB258" s="91" t="str">
        <f>IFERROR(IF(OR(G258="",H258=""),"",VLOOKUP(G258&amp;H258,コード!$T$3:$U$13,2,FALSE)),"エラー")</f>
        <v/>
      </c>
      <c r="AC258" s="91" t="str">
        <f>IFERROR(IF(I258="","",VLOOKUP(I258,コード!$W$3:$X$10,2,FALSE)),"エラー")</f>
        <v/>
      </c>
      <c r="AD258" s="91" t="str">
        <f>IFERROR(IF(J258="","",VLOOKUP(J258,コード!$Z$3:$AA$4,2,FALSE)),"エラー")</f>
        <v/>
      </c>
      <c r="AE258" s="176" t="str">
        <f t="shared" si="46"/>
        <v/>
      </c>
      <c r="AF258" s="177" t="str">
        <f>IFERROR(IF(N258="","",VLOOKUP(N258,コード!$AG$3:$AH$5,2,FALSE)),"エラー")</f>
        <v/>
      </c>
      <c r="AG258" s="94" t="str">
        <f>IFERROR(IF(O258="","",VLOOKUP(O258,コード!$AM$3:$AN$5,2,FALSE)),"エラー")</f>
        <v/>
      </c>
      <c r="AH258" s="94" t="str">
        <f>IFERROR(IF(P258="","",VLOOKUP(P258,コード!$AM$3:$AN$5,2,FALSE)),"エラー")</f>
        <v/>
      </c>
      <c r="AI258" s="96" t="str">
        <f>IFERROR(IF(OR(Q258="",R258=""),"",VLOOKUP(Q258&amp;R258,コード!$AS$3:$AT$12,2,FALSE)),"エラー")</f>
        <v/>
      </c>
      <c r="AJ258" s="90"/>
      <c r="AK258" s="166" t="str">
        <f t="shared" si="48"/>
        <v/>
      </c>
      <c r="AL258" s="139" t="str">
        <f t="shared" si="49"/>
        <v/>
      </c>
      <c r="AM258" s="139" t="str">
        <f t="shared" si="50"/>
        <v/>
      </c>
      <c r="AN258" s="139" t="str">
        <f t="shared" si="51"/>
        <v/>
      </c>
      <c r="AO258" s="139" t="str">
        <f t="shared" si="52"/>
        <v/>
      </c>
      <c r="AP258" s="139" t="str">
        <f t="shared" si="53"/>
        <v/>
      </c>
      <c r="AQ258" s="141" t="str">
        <f t="shared" si="54"/>
        <v/>
      </c>
    </row>
    <row r="259" spans="1:43" ht="24" customHeight="1">
      <c r="A259" s="239"/>
      <c r="B259" s="240"/>
      <c r="C259" s="220"/>
      <c r="D259" s="221"/>
      <c r="E259" s="222"/>
      <c r="F259" s="220"/>
      <c r="G259" s="220"/>
      <c r="H259" s="223"/>
      <c r="I259" s="220"/>
      <c r="J259" s="224"/>
      <c r="K259" s="220"/>
      <c r="L259" s="221"/>
      <c r="M259" s="225"/>
      <c r="N259" s="224"/>
      <c r="O259" s="224"/>
      <c r="P259" s="222"/>
      <c r="Q259" s="226"/>
      <c r="R259" s="227"/>
      <c r="S259" s="241"/>
      <c r="T259" s="242"/>
      <c r="U259" s="243"/>
      <c r="V259" s="97"/>
      <c r="W259" s="175" t="str">
        <f t="shared" si="45"/>
        <v/>
      </c>
      <c r="X259" s="93" t="str">
        <f t="shared" si="47"/>
        <v/>
      </c>
      <c r="Y259" s="174" t="str">
        <f>IF(A259="","",IF(A259&lt;&gt;248,"エラー",248&amp;"人目"))</f>
        <v/>
      </c>
      <c r="Z259" s="95" t="str">
        <f>IFERROR(IF(OR(C259="",D259="",E259=""),"",VLOOKUP(C259&amp;D259&amp;E259,コード!$K$3:$L$210,2,FALSE)),"エラー")</f>
        <v/>
      </c>
      <c r="AA259" s="92" t="str">
        <f>IFERROR(IF(F259="","",VLOOKUP(F259,コード!$N$3:$O$4,2,FALSE)),"エラー")</f>
        <v/>
      </c>
      <c r="AB259" s="91" t="str">
        <f>IFERROR(IF(OR(G259="",H259=""),"",VLOOKUP(G259&amp;H259,コード!$T$3:$U$13,2,FALSE)),"エラー")</f>
        <v/>
      </c>
      <c r="AC259" s="91" t="str">
        <f>IFERROR(IF(I259="","",VLOOKUP(I259,コード!$W$3:$X$10,2,FALSE)),"エラー")</f>
        <v/>
      </c>
      <c r="AD259" s="91" t="str">
        <f>IFERROR(IF(J259="","",VLOOKUP(J259,コード!$Z$3:$AA$4,2,FALSE)),"エラー")</f>
        <v/>
      </c>
      <c r="AE259" s="176" t="str">
        <f t="shared" si="46"/>
        <v/>
      </c>
      <c r="AF259" s="177" t="str">
        <f>IFERROR(IF(N259="","",VLOOKUP(N259,コード!$AG$3:$AH$5,2,FALSE)),"エラー")</f>
        <v/>
      </c>
      <c r="AG259" s="94" t="str">
        <f>IFERROR(IF(O259="","",VLOOKUP(O259,コード!$AM$3:$AN$5,2,FALSE)),"エラー")</f>
        <v/>
      </c>
      <c r="AH259" s="94" t="str">
        <f>IFERROR(IF(P259="","",VLOOKUP(P259,コード!$AM$3:$AN$5,2,FALSE)),"エラー")</f>
        <v/>
      </c>
      <c r="AI259" s="96" t="str">
        <f>IFERROR(IF(OR(Q259="",R259=""),"",VLOOKUP(Q259&amp;R259,コード!$AS$3:$AT$12,2,FALSE)),"エラー")</f>
        <v/>
      </c>
      <c r="AJ259" s="90"/>
      <c r="AK259" s="166" t="str">
        <f t="shared" si="48"/>
        <v/>
      </c>
      <c r="AL259" s="139" t="str">
        <f t="shared" si="49"/>
        <v/>
      </c>
      <c r="AM259" s="139" t="str">
        <f t="shared" si="50"/>
        <v/>
      </c>
      <c r="AN259" s="139" t="str">
        <f t="shared" si="51"/>
        <v/>
      </c>
      <c r="AO259" s="139" t="str">
        <f t="shared" si="52"/>
        <v/>
      </c>
      <c r="AP259" s="139" t="str">
        <f t="shared" si="53"/>
        <v/>
      </c>
      <c r="AQ259" s="141" t="str">
        <f t="shared" si="54"/>
        <v/>
      </c>
    </row>
    <row r="260" spans="1:43" ht="24" customHeight="1">
      <c r="A260" s="239"/>
      <c r="B260" s="240"/>
      <c r="C260" s="220"/>
      <c r="D260" s="221"/>
      <c r="E260" s="222"/>
      <c r="F260" s="220"/>
      <c r="G260" s="220"/>
      <c r="H260" s="223"/>
      <c r="I260" s="220"/>
      <c r="J260" s="224"/>
      <c r="K260" s="220"/>
      <c r="L260" s="221"/>
      <c r="M260" s="225"/>
      <c r="N260" s="224"/>
      <c r="O260" s="224"/>
      <c r="P260" s="222"/>
      <c r="Q260" s="226"/>
      <c r="R260" s="227"/>
      <c r="S260" s="241"/>
      <c r="T260" s="242"/>
      <c r="U260" s="243"/>
      <c r="V260" s="97"/>
      <c r="W260" s="175" t="str">
        <f t="shared" si="45"/>
        <v/>
      </c>
      <c r="X260" s="93" t="str">
        <f t="shared" si="47"/>
        <v/>
      </c>
      <c r="Y260" s="174" t="str">
        <f>IF(A260="","",IF(A260&lt;&gt;249,"エラー",249&amp;"人目"))</f>
        <v/>
      </c>
      <c r="Z260" s="95" t="str">
        <f>IFERROR(IF(OR(C260="",D260="",E260=""),"",VLOOKUP(C260&amp;D260&amp;E260,コード!$K$3:$L$210,2,FALSE)),"エラー")</f>
        <v/>
      </c>
      <c r="AA260" s="92" t="str">
        <f>IFERROR(IF(F260="","",VLOOKUP(F260,コード!$N$3:$O$4,2,FALSE)),"エラー")</f>
        <v/>
      </c>
      <c r="AB260" s="91" t="str">
        <f>IFERROR(IF(OR(G260="",H260=""),"",VLOOKUP(G260&amp;H260,コード!$T$3:$U$13,2,FALSE)),"エラー")</f>
        <v/>
      </c>
      <c r="AC260" s="91" t="str">
        <f>IFERROR(IF(I260="","",VLOOKUP(I260,コード!$W$3:$X$10,2,FALSE)),"エラー")</f>
        <v/>
      </c>
      <c r="AD260" s="91" t="str">
        <f>IFERROR(IF(J260="","",VLOOKUP(J260,コード!$Z$3:$AA$4,2,FALSE)),"エラー")</f>
        <v/>
      </c>
      <c r="AE260" s="176" t="str">
        <f t="shared" si="46"/>
        <v/>
      </c>
      <c r="AF260" s="177" t="str">
        <f>IFERROR(IF(N260="","",VLOOKUP(N260,コード!$AG$3:$AH$5,2,FALSE)),"エラー")</f>
        <v/>
      </c>
      <c r="AG260" s="94" t="str">
        <f>IFERROR(IF(O260="","",VLOOKUP(O260,コード!$AM$3:$AN$5,2,FALSE)),"エラー")</f>
        <v/>
      </c>
      <c r="AH260" s="94" t="str">
        <f>IFERROR(IF(P260="","",VLOOKUP(P260,コード!$AM$3:$AN$5,2,FALSE)),"エラー")</f>
        <v/>
      </c>
      <c r="AI260" s="96" t="str">
        <f>IFERROR(IF(OR(Q260="",R260=""),"",VLOOKUP(Q260&amp;R260,コード!$AS$3:$AT$12,2,FALSE)),"エラー")</f>
        <v/>
      </c>
      <c r="AJ260" s="90"/>
      <c r="AK260" s="166" t="str">
        <f t="shared" si="48"/>
        <v/>
      </c>
      <c r="AL260" s="139" t="str">
        <f t="shared" si="49"/>
        <v/>
      </c>
      <c r="AM260" s="139" t="str">
        <f t="shared" si="50"/>
        <v/>
      </c>
      <c r="AN260" s="139" t="str">
        <f t="shared" si="51"/>
        <v/>
      </c>
      <c r="AO260" s="139" t="str">
        <f t="shared" si="52"/>
        <v/>
      </c>
      <c r="AP260" s="139" t="str">
        <f t="shared" si="53"/>
        <v/>
      </c>
      <c r="AQ260" s="141" t="str">
        <f t="shared" si="54"/>
        <v/>
      </c>
    </row>
    <row r="261" spans="1:43" ht="24" customHeight="1">
      <c r="A261" s="239"/>
      <c r="B261" s="240"/>
      <c r="C261" s="220"/>
      <c r="D261" s="221"/>
      <c r="E261" s="222"/>
      <c r="F261" s="220"/>
      <c r="G261" s="220"/>
      <c r="H261" s="223"/>
      <c r="I261" s="220"/>
      <c r="J261" s="224"/>
      <c r="K261" s="220"/>
      <c r="L261" s="221"/>
      <c r="M261" s="225"/>
      <c r="N261" s="224"/>
      <c r="O261" s="224"/>
      <c r="P261" s="222"/>
      <c r="Q261" s="226"/>
      <c r="R261" s="227"/>
      <c r="S261" s="241"/>
      <c r="T261" s="242"/>
      <c r="U261" s="243"/>
      <c r="V261" s="97"/>
      <c r="W261" s="175" t="str">
        <f t="shared" si="45"/>
        <v/>
      </c>
      <c r="X261" s="93" t="str">
        <f t="shared" si="47"/>
        <v/>
      </c>
      <c r="Y261" s="174" t="str">
        <f>IF(A261="","",IF(A261&lt;&gt;250,"エラー",250&amp;"人目"))</f>
        <v/>
      </c>
      <c r="Z261" s="95" t="str">
        <f>IFERROR(IF(OR(C261="",D261="",E261=""),"",VLOOKUP(C261&amp;D261&amp;E261,コード!$K$3:$L$210,2,FALSE)),"エラー")</f>
        <v/>
      </c>
      <c r="AA261" s="92" t="str">
        <f>IFERROR(IF(F261="","",VLOOKUP(F261,コード!$N$3:$O$4,2,FALSE)),"エラー")</f>
        <v/>
      </c>
      <c r="AB261" s="91" t="str">
        <f>IFERROR(IF(OR(G261="",H261=""),"",VLOOKUP(G261&amp;H261,コード!$T$3:$U$13,2,FALSE)),"エラー")</f>
        <v/>
      </c>
      <c r="AC261" s="91" t="str">
        <f>IFERROR(IF(I261="","",VLOOKUP(I261,コード!$W$3:$X$10,2,FALSE)),"エラー")</f>
        <v/>
      </c>
      <c r="AD261" s="91" t="str">
        <f>IFERROR(IF(J261="","",VLOOKUP(J261,コード!$Z$3:$AA$4,2,FALSE)),"エラー")</f>
        <v/>
      </c>
      <c r="AE261" s="176" t="str">
        <f t="shared" si="46"/>
        <v/>
      </c>
      <c r="AF261" s="177" t="str">
        <f>IFERROR(IF(N261="","",VLOOKUP(N261,コード!$AG$3:$AH$5,2,FALSE)),"エラー")</f>
        <v/>
      </c>
      <c r="AG261" s="94" t="str">
        <f>IFERROR(IF(O261="","",VLOOKUP(O261,コード!$AM$3:$AN$5,2,FALSE)),"エラー")</f>
        <v/>
      </c>
      <c r="AH261" s="94" t="str">
        <f>IFERROR(IF(P261="","",VLOOKUP(P261,コード!$AM$3:$AN$5,2,FALSE)),"エラー")</f>
        <v/>
      </c>
      <c r="AI261" s="96" t="str">
        <f>IFERROR(IF(OR(Q261="",R261=""),"",VLOOKUP(Q261&amp;R261,コード!$AS$3:$AT$12,2,FALSE)),"エラー")</f>
        <v/>
      </c>
      <c r="AJ261" s="90"/>
      <c r="AK261" s="166" t="str">
        <f t="shared" si="48"/>
        <v/>
      </c>
      <c r="AL261" s="139" t="str">
        <f t="shared" si="49"/>
        <v/>
      </c>
      <c r="AM261" s="139" t="str">
        <f t="shared" si="50"/>
        <v/>
      </c>
      <c r="AN261" s="139" t="str">
        <f t="shared" si="51"/>
        <v/>
      </c>
      <c r="AO261" s="139" t="str">
        <f t="shared" si="52"/>
        <v/>
      </c>
      <c r="AP261" s="139" t="str">
        <f t="shared" si="53"/>
        <v/>
      </c>
      <c r="AQ261" s="141" t="str">
        <f t="shared" si="54"/>
        <v/>
      </c>
    </row>
    <row r="262" spans="1:43" ht="24" customHeight="1">
      <c r="A262" s="239"/>
      <c r="B262" s="240"/>
      <c r="C262" s="220"/>
      <c r="D262" s="221"/>
      <c r="E262" s="222"/>
      <c r="F262" s="220"/>
      <c r="G262" s="220"/>
      <c r="H262" s="223"/>
      <c r="I262" s="220"/>
      <c r="J262" s="224"/>
      <c r="K262" s="220"/>
      <c r="L262" s="221"/>
      <c r="M262" s="225"/>
      <c r="N262" s="224"/>
      <c r="O262" s="224"/>
      <c r="P262" s="222"/>
      <c r="Q262" s="226"/>
      <c r="R262" s="227"/>
      <c r="S262" s="241"/>
      <c r="T262" s="242"/>
      <c r="U262" s="243"/>
      <c r="V262" s="97"/>
      <c r="W262" s="175" t="str">
        <f t="shared" si="45"/>
        <v/>
      </c>
      <c r="X262" s="93" t="str">
        <f t="shared" si="47"/>
        <v/>
      </c>
      <c r="Y262" s="174" t="str">
        <f>IF(A262="","",IF(A262&lt;&gt;251,"エラー",251&amp;"人目"))</f>
        <v/>
      </c>
      <c r="Z262" s="95" t="str">
        <f>IFERROR(IF(OR(C262="",D262="",E262=""),"",VLOOKUP(C262&amp;D262&amp;E262,コード!$K$3:$L$210,2,FALSE)),"エラー")</f>
        <v/>
      </c>
      <c r="AA262" s="92" t="str">
        <f>IFERROR(IF(F262="","",VLOOKUP(F262,コード!$N$3:$O$4,2,FALSE)),"エラー")</f>
        <v/>
      </c>
      <c r="AB262" s="91" t="str">
        <f>IFERROR(IF(OR(G262="",H262=""),"",VLOOKUP(G262&amp;H262,コード!$T$3:$U$13,2,FALSE)),"エラー")</f>
        <v/>
      </c>
      <c r="AC262" s="91" t="str">
        <f>IFERROR(IF(I262="","",VLOOKUP(I262,コード!$W$3:$X$10,2,FALSE)),"エラー")</f>
        <v/>
      </c>
      <c r="AD262" s="91" t="str">
        <f>IFERROR(IF(J262="","",VLOOKUP(J262,コード!$Z$3:$AA$4,2,FALSE)),"エラー")</f>
        <v/>
      </c>
      <c r="AE262" s="176" t="str">
        <f t="shared" si="46"/>
        <v/>
      </c>
      <c r="AF262" s="177" t="str">
        <f>IFERROR(IF(N262="","",VLOOKUP(N262,コード!$AG$3:$AH$5,2,FALSE)),"エラー")</f>
        <v/>
      </c>
      <c r="AG262" s="94" t="str">
        <f>IFERROR(IF(O262="","",VLOOKUP(O262,コード!$AM$3:$AN$5,2,FALSE)),"エラー")</f>
        <v/>
      </c>
      <c r="AH262" s="94" t="str">
        <f>IFERROR(IF(P262="","",VLOOKUP(P262,コード!$AM$3:$AN$5,2,FALSE)),"エラー")</f>
        <v/>
      </c>
      <c r="AI262" s="96" t="str">
        <f>IFERROR(IF(OR(Q262="",R262=""),"",VLOOKUP(Q262&amp;R262,コード!$AS$3:$AT$12,2,FALSE)),"エラー")</f>
        <v/>
      </c>
      <c r="AJ262" s="90"/>
      <c r="AK262" s="166" t="str">
        <f t="shared" si="48"/>
        <v/>
      </c>
      <c r="AL262" s="139" t="str">
        <f t="shared" si="49"/>
        <v/>
      </c>
      <c r="AM262" s="139" t="str">
        <f t="shared" si="50"/>
        <v/>
      </c>
      <c r="AN262" s="139" t="str">
        <f t="shared" si="51"/>
        <v/>
      </c>
      <c r="AO262" s="139" t="str">
        <f t="shared" si="52"/>
        <v/>
      </c>
      <c r="AP262" s="139" t="str">
        <f t="shared" si="53"/>
        <v/>
      </c>
      <c r="AQ262" s="141" t="str">
        <f t="shared" si="54"/>
        <v/>
      </c>
    </row>
    <row r="263" spans="1:43" ht="24" customHeight="1">
      <c r="A263" s="239"/>
      <c r="B263" s="240"/>
      <c r="C263" s="220"/>
      <c r="D263" s="221"/>
      <c r="E263" s="222"/>
      <c r="F263" s="220"/>
      <c r="G263" s="220"/>
      <c r="H263" s="223"/>
      <c r="I263" s="220"/>
      <c r="J263" s="224"/>
      <c r="K263" s="220"/>
      <c r="L263" s="221"/>
      <c r="M263" s="225"/>
      <c r="N263" s="224"/>
      <c r="O263" s="224"/>
      <c r="P263" s="222"/>
      <c r="Q263" s="226"/>
      <c r="R263" s="227"/>
      <c r="S263" s="241"/>
      <c r="T263" s="242"/>
      <c r="U263" s="243"/>
      <c r="V263" s="97"/>
      <c r="W263" s="175" t="str">
        <f t="shared" si="45"/>
        <v/>
      </c>
      <c r="X263" s="93" t="str">
        <f t="shared" si="47"/>
        <v/>
      </c>
      <c r="Y263" s="174" t="str">
        <f>IF(A263="","",IF(A263&lt;&gt;252,"エラー",252&amp;"人目"))</f>
        <v/>
      </c>
      <c r="Z263" s="95" t="str">
        <f>IFERROR(IF(OR(C263="",D263="",E263=""),"",VLOOKUP(C263&amp;D263&amp;E263,コード!$K$3:$L$210,2,FALSE)),"エラー")</f>
        <v/>
      </c>
      <c r="AA263" s="92" t="str">
        <f>IFERROR(IF(F263="","",VLOOKUP(F263,コード!$N$3:$O$4,2,FALSE)),"エラー")</f>
        <v/>
      </c>
      <c r="AB263" s="91" t="str">
        <f>IFERROR(IF(OR(G263="",H263=""),"",VLOOKUP(G263&amp;H263,コード!$T$3:$U$13,2,FALSE)),"エラー")</f>
        <v/>
      </c>
      <c r="AC263" s="91" t="str">
        <f>IFERROR(IF(I263="","",VLOOKUP(I263,コード!$W$3:$X$10,2,FALSE)),"エラー")</f>
        <v/>
      </c>
      <c r="AD263" s="91" t="str">
        <f>IFERROR(IF(J263="","",VLOOKUP(J263,コード!$Z$3:$AA$4,2,FALSE)),"エラー")</f>
        <v/>
      </c>
      <c r="AE263" s="176" t="str">
        <f t="shared" si="46"/>
        <v/>
      </c>
      <c r="AF263" s="177" t="str">
        <f>IFERROR(IF(N263="","",VLOOKUP(N263,コード!$AG$3:$AH$5,2,FALSE)),"エラー")</f>
        <v/>
      </c>
      <c r="AG263" s="94" t="str">
        <f>IFERROR(IF(O263="","",VLOOKUP(O263,コード!$AM$3:$AN$5,2,FALSE)),"エラー")</f>
        <v/>
      </c>
      <c r="AH263" s="94" t="str">
        <f>IFERROR(IF(P263="","",VLOOKUP(P263,コード!$AM$3:$AN$5,2,FALSE)),"エラー")</f>
        <v/>
      </c>
      <c r="AI263" s="96" t="str">
        <f>IFERROR(IF(OR(Q263="",R263=""),"",VLOOKUP(Q263&amp;R263,コード!$AS$3:$AT$12,2,FALSE)),"エラー")</f>
        <v/>
      </c>
      <c r="AJ263" s="90"/>
      <c r="AK263" s="166" t="str">
        <f t="shared" si="48"/>
        <v/>
      </c>
      <c r="AL263" s="139" t="str">
        <f t="shared" si="49"/>
        <v/>
      </c>
      <c r="AM263" s="139" t="str">
        <f t="shared" si="50"/>
        <v/>
      </c>
      <c r="AN263" s="139" t="str">
        <f t="shared" si="51"/>
        <v/>
      </c>
      <c r="AO263" s="139" t="str">
        <f t="shared" si="52"/>
        <v/>
      </c>
      <c r="AP263" s="139" t="str">
        <f t="shared" si="53"/>
        <v/>
      </c>
      <c r="AQ263" s="141" t="str">
        <f t="shared" si="54"/>
        <v/>
      </c>
    </row>
    <row r="264" spans="1:43" ht="24" customHeight="1">
      <c r="A264" s="239"/>
      <c r="B264" s="240"/>
      <c r="C264" s="220"/>
      <c r="D264" s="221"/>
      <c r="E264" s="222"/>
      <c r="F264" s="220"/>
      <c r="G264" s="220"/>
      <c r="H264" s="223"/>
      <c r="I264" s="220"/>
      <c r="J264" s="224"/>
      <c r="K264" s="220"/>
      <c r="L264" s="221"/>
      <c r="M264" s="225"/>
      <c r="N264" s="224"/>
      <c r="O264" s="224"/>
      <c r="P264" s="222"/>
      <c r="Q264" s="226"/>
      <c r="R264" s="227"/>
      <c r="S264" s="241"/>
      <c r="T264" s="242"/>
      <c r="U264" s="243"/>
      <c r="V264" s="97"/>
      <c r="W264" s="175" t="str">
        <f t="shared" si="45"/>
        <v/>
      </c>
      <c r="X264" s="93" t="str">
        <f t="shared" si="47"/>
        <v/>
      </c>
      <c r="Y264" s="174" t="str">
        <f>IF(A264="","",IF(A264&lt;&gt;253,"エラー",253&amp;"人目"))</f>
        <v/>
      </c>
      <c r="Z264" s="95" t="str">
        <f>IFERROR(IF(OR(C264="",D264="",E264=""),"",VLOOKUP(C264&amp;D264&amp;E264,コード!$K$3:$L$210,2,FALSE)),"エラー")</f>
        <v/>
      </c>
      <c r="AA264" s="92" t="str">
        <f>IFERROR(IF(F264="","",VLOOKUP(F264,コード!$N$3:$O$4,2,FALSE)),"エラー")</f>
        <v/>
      </c>
      <c r="AB264" s="91" t="str">
        <f>IFERROR(IF(OR(G264="",H264=""),"",VLOOKUP(G264&amp;H264,コード!$T$3:$U$13,2,FALSE)),"エラー")</f>
        <v/>
      </c>
      <c r="AC264" s="91" t="str">
        <f>IFERROR(IF(I264="","",VLOOKUP(I264,コード!$W$3:$X$10,2,FALSE)),"エラー")</f>
        <v/>
      </c>
      <c r="AD264" s="91" t="str">
        <f>IFERROR(IF(J264="","",VLOOKUP(J264,コード!$Z$3:$AA$4,2,FALSE)),"エラー")</f>
        <v/>
      </c>
      <c r="AE264" s="176" t="str">
        <f t="shared" si="46"/>
        <v/>
      </c>
      <c r="AF264" s="177" t="str">
        <f>IFERROR(IF(N264="","",VLOOKUP(N264,コード!$AG$3:$AH$5,2,FALSE)),"エラー")</f>
        <v/>
      </c>
      <c r="AG264" s="94" t="str">
        <f>IFERROR(IF(O264="","",VLOOKUP(O264,コード!$AM$3:$AN$5,2,FALSE)),"エラー")</f>
        <v/>
      </c>
      <c r="AH264" s="94" t="str">
        <f>IFERROR(IF(P264="","",VLOOKUP(P264,コード!$AM$3:$AN$5,2,FALSE)),"エラー")</f>
        <v/>
      </c>
      <c r="AI264" s="96" t="str">
        <f>IFERROR(IF(OR(Q264="",R264=""),"",VLOOKUP(Q264&amp;R264,コード!$AS$3:$AT$12,2,FALSE)),"エラー")</f>
        <v/>
      </c>
      <c r="AJ264" s="90"/>
      <c r="AK264" s="166" t="str">
        <f t="shared" si="48"/>
        <v/>
      </c>
      <c r="AL264" s="139" t="str">
        <f t="shared" si="49"/>
        <v/>
      </c>
      <c r="AM264" s="139" t="str">
        <f t="shared" si="50"/>
        <v/>
      </c>
      <c r="AN264" s="139" t="str">
        <f t="shared" si="51"/>
        <v/>
      </c>
      <c r="AO264" s="139" t="str">
        <f t="shared" si="52"/>
        <v/>
      </c>
      <c r="AP264" s="139" t="str">
        <f t="shared" si="53"/>
        <v/>
      </c>
      <c r="AQ264" s="141" t="str">
        <f t="shared" si="54"/>
        <v/>
      </c>
    </row>
    <row r="265" spans="1:43" ht="24" customHeight="1">
      <c r="A265" s="239"/>
      <c r="B265" s="240"/>
      <c r="C265" s="220"/>
      <c r="D265" s="221"/>
      <c r="E265" s="222"/>
      <c r="F265" s="220"/>
      <c r="G265" s="220"/>
      <c r="H265" s="223"/>
      <c r="I265" s="220"/>
      <c r="J265" s="224"/>
      <c r="K265" s="220"/>
      <c r="L265" s="221"/>
      <c r="M265" s="225"/>
      <c r="N265" s="224"/>
      <c r="O265" s="224"/>
      <c r="P265" s="222"/>
      <c r="Q265" s="226"/>
      <c r="R265" s="227"/>
      <c r="S265" s="241"/>
      <c r="T265" s="242"/>
      <c r="U265" s="243"/>
      <c r="V265" s="97"/>
      <c r="W265" s="175" t="str">
        <f t="shared" si="45"/>
        <v/>
      </c>
      <c r="X265" s="93" t="str">
        <f t="shared" si="47"/>
        <v/>
      </c>
      <c r="Y265" s="174" t="str">
        <f>IF(A265="","",IF(A265&lt;&gt;254,"エラー",254&amp;"人目"))</f>
        <v/>
      </c>
      <c r="Z265" s="95" t="str">
        <f>IFERROR(IF(OR(C265="",D265="",E265=""),"",VLOOKUP(C265&amp;D265&amp;E265,コード!$K$3:$L$210,2,FALSE)),"エラー")</f>
        <v/>
      </c>
      <c r="AA265" s="92" t="str">
        <f>IFERROR(IF(F265="","",VLOOKUP(F265,コード!$N$3:$O$4,2,FALSE)),"エラー")</f>
        <v/>
      </c>
      <c r="AB265" s="91" t="str">
        <f>IFERROR(IF(OR(G265="",H265=""),"",VLOOKUP(G265&amp;H265,コード!$T$3:$U$13,2,FALSE)),"エラー")</f>
        <v/>
      </c>
      <c r="AC265" s="91" t="str">
        <f>IFERROR(IF(I265="","",VLOOKUP(I265,コード!$W$3:$X$10,2,FALSE)),"エラー")</f>
        <v/>
      </c>
      <c r="AD265" s="91" t="str">
        <f>IFERROR(IF(J265="","",VLOOKUP(J265,コード!$Z$3:$AA$4,2,FALSE)),"エラー")</f>
        <v/>
      </c>
      <c r="AE265" s="176" t="str">
        <f t="shared" si="46"/>
        <v/>
      </c>
      <c r="AF265" s="177" t="str">
        <f>IFERROR(IF(N265="","",VLOOKUP(N265,コード!$AG$3:$AH$5,2,FALSE)),"エラー")</f>
        <v/>
      </c>
      <c r="AG265" s="94" t="str">
        <f>IFERROR(IF(O265="","",VLOOKUP(O265,コード!$AM$3:$AN$5,2,FALSE)),"エラー")</f>
        <v/>
      </c>
      <c r="AH265" s="94" t="str">
        <f>IFERROR(IF(P265="","",VLOOKUP(P265,コード!$AM$3:$AN$5,2,FALSE)),"エラー")</f>
        <v/>
      </c>
      <c r="AI265" s="96" t="str">
        <f>IFERROR(IF(OR(Q265="",R265=""),"",VLOOKUP(Q265&amp;R265,コード!$AS$3:$AT$12,2,FALSE)),"エラー")</f>
        <v/>
      </c>
      <c r="AJ265" s="90"/>
      <c r="AK265" s="166" t="str">
        <f t="shared" si="48"/>
        <v/>
      </c>
      <c r="AL265" s="139" t="str">
        <f t="shared" si="49"/>
        <v/>
      </c>
      <c r="AM265" s="139" t="str">
        <f t="shared" si="50"/>
        <v/>
      </c>
      <c r="AN265" s="139" t="str">
        <f t="shared" si="51"/>
        <v/>
      </c>
      <c r="AO265" s="139" t="str">
        <f t="shared" si="52"/>
        <v/>
      </c>
      <c r="AP265" s="139" t="str">
        <f t="shared" si="53"/>
        <v/>
      </c>
      <c r="AQ265" s="141" t="str">
        <f t="shared" si="54"/>
        <v/>
      </c>
    </row>
    <row r="266" spans="1:43" ht="24" customHeight="1">
      <c r="A266" s="239"/>
      <c r="B266" s="240"/>
      <c r="C266" s="220"/>
      <c r="D266" s="221"/>
      <c r="E266" s="222"/>
      <c r="F266" s="220"/>
      <c r="G266" s="220"/>
      <c r="H266" s="223"/>
      <c r="I266" s="220"/>
      <c r="J266" s="224"/>
      <c r="K266" s="220"/>
      <c r="L266" s="221"/>
      <c r="M266" s="225"/>
      <c r="N266" s="224"/>
      <c r="O266" s="224"/>
      <c r="P266" s="222"/>
      <c r="Q266" s="226"/>
      <c r="R266" s="227"/>
      <c r="S266" s="241"/>
      <c r="T266" s="242"/>
      <c r="U266" s="243"/>
      <c r="V266" s="97"/>
      <c r="W266" s="175" t="str">
        <f t="shared" si="45"/>
        <v/>
      </c>
      <c r="X266" s="93" t="str">
        <f t="shared" si="47"/>
        <v/>
      </c>
      <c r="Y266" s="174" t="str">
        <f>IF(A266="","",IF(A266&lt;&gt;255,"エラー",255&amp;"人目"))</f>
        <v/>
      </c>
      <c r="Z266" s="95" t="str">
        <f>IFERROR(IF(OR(C266="",D266="",E266=""),"",VLOOKUP(C266&amp;D266&amp;E266,コード!$K$3:$L$210,2,FALSE)),"エラー")</f>
        <v/>
      </c>
      <c r="AA266" s="92" t="str">
        <f>IFERROR(IF(F266="","",VLOOKUP(F266,コード!$N$3:$O$4,2,FALSE)),"エラー")</f>
        <v/>
      </c>
      <c r="AB266" s="91" t="str">
        <f>IFERROR(IF(OR(G266="",H266=""),"",VLOOKUP(G266&amp;H266,コード!$T$3:$U$13,2,FALSE)),"エラー")</f>
        <v/>
      </c>
      <c r="AC266" s="91" t="str">
        <f>IFERROR(IF(I266="","",VLOOKUP(I266,コード!$W$3:$X$10,2,FALSE)),"エラー")</f>
        <v/>
      </c>
      <c r="AD266" s="91" t="str">
        <f>IFERROR(IF(J266="","",VLOOKUP(J266,コード!$Z$3:$AA$4,2,FALSE)),"エラー")</f>
        <v/>
      </c>
      <c r="AE266" s="176" t="str">
        <f t="shared" si="46"/>
        <v/>
      </c>
      <c r="AF266" s="177" t="str">
        <f>IFERROR(IF(N266="","",VLOOKUP(N266,コード!$AG$3:$AH$5,2,FALSE)),"エラー")</f>
        <v/>
      </c>
      <c r="AG266" s="94" t="str">
        <f>IFERROR(IF(O266="","",VLOOKUP(O266,コード!$AM$3:$AN$5,2,FALSE)),"エラー")</f>
        <v/>
      </c>
      <c r="AH266" s="94" t="str">
        <f>IFERROR(IF(P266="","",VLOOKUP(P266,コード!$AM$3:$AN$5,2,FALSE)),"エラー")</f>
        <v/>
      </c>
      <c r="AI266" s="96" t="str">
        <f>IFERROR(IF(OR(Q266="",R266=""),"",VLOOKUP(Q266&amp;R266,コード!$AS$3:$AT$12,2,FALSE)),"エラー")</f>
        <v/>
      </c>
      <c r="AJ266" s="90"/>
      <c r="AK266" s="166" t="str">
        <f t="shared" si="48"/>
        <v/>
      </c>
      <c r="AL266" s="139" t="str">
        <f t="shared" si="49"/>
        <v/>
      </c>
      <c r="AM266" s="139" t="str">
        <f t="shared" si="50"/>
        <v/>
      </c>
      <c r="AN266" s="139" t="str">
        <f t="shared" si="51"/>
        <v/>
      </c>
      <c r="AO266" s="139" t="str">
        <f t="shared" si="52"/>
        <v/>
      </c>
      <c r="AP266" s="139" t="str">
        <f t="shared" si="53"/>
        <v/>
      </c>
      <c r="AQ266" s="141" t="str">
        <f t="shared" si="54"/>
        <v/>
      </c>
    </row>
    <row r="267" spans="1:43" ht="24" customHeight="1">
      <c r="A267" s="239"/>
      <c r="B267" s="240"/>
      <c r="C267" s="220"/>
      <c r="D267" s="221"/>
      <c r="E267" s="222"/>
      <c r="F267" s="220"/>
      <c r="G267" s="220"/>
      <c r="H267" s="223"/>
      <c r="I267" s="220"/>
      <c r="J267" s="224"/>
      <c r="K267" s="220"/>
      <c r="L267" s="221"/>
      <c r="M267" s="225"/>
      <c r="N267" s="224"/>
      <c r="O267" s="224"/>
      <c r="P267" s="222"/>
      <c r="Q267" s="226"/>
      <c r="R267" s="227"/>
      <c r="S267" s="241"/>
      <c r="T267" s="242"/>
      <c r="U267" s="243"/>
      <c r="V267" s="97"/>
      <c r="W267" s="175" t="str">
        <f t="shared" si="45"/>
        <v/>
      </c>
      <c r="X267" s="93" t="str">
        <f t="shared" si="47"/>
        <v/>
      </c>
      <c r="Y267" s="174" t="str">
        <f>IF(A267="","",IF(A267&lt;&gt;256,"エラー",256&amp;"人目"))</f>
        <v/>
      </c>
      <c r="Z267" s="95" t="str">
        <f>IFERROR(IF(OR(C267="",D267="",E267=""),"",VLOOKUP(C267&amp;D267&amp;E267,コード!$K$3:$L$210,2,FALSE)),"エラー")</f>
        <v/>
      </c>
      <c r="AA267" s="92" t="str">
        <f>IFERROR(IF(F267="","",VLOOKUP(F267,コード!$N$3:$O$4,2,FALSE)),"エラー")</f>
        <v/>
      </c>
      <c r="AB267" s="91" t="str">
        <f>IFERROR(IF(OR(G267="",H267=""),"",VLOOKUP(G267&amp;H267,コード!$T$3:$U$13,2,FALSE)),"エラー")</f>
        <v/>
      </c>
      <c r="AC267" s="91" t="str">
        <f>IFERROR(IF(I267="","",VLOOKUP(I267,コード!$W$3:$X$10,2,FALSE)),"エラー")</f>
        <v/>
      </c>
      <c r="AD267" s="91" t="str">
        <f>IFERROR(IF(J267="","",VLOOKUP(J267,コード!$Z$3:$AA$4,2,FALSE)),"エラー")</f>
        <v/>
      </c>
      <c r="AE267" s="176" t="str">
        <f t="shared" si="46"/>
        <v/>
      </c>
      <c r="AF267" s="177" t="str">
        <f>IFERROR(IF(N267="","",VLOOKUP(N267,コード!$AG$3:$AH$5,2,FALSE)),"エラー")</f>
        <v/>
      </c>
      <c r="AG267" s="94" t="str">
        <f>IFERROR(IF(O267="","",VLOOKUP(O267,コード!$AM$3:$AN$5,2,FALSE)),"エラー")</f>
        <v/>
      </c>
      <c r="AH267" s="94" t="str">
        <f>IFERROR(IF(P267="","",VLOOKUP(P267,コード!$AM$3:$AN$5,2,FALSE)),"エラー")</f>
        <v/>
      </c>
      <c r="AI267" s="96" t="str">
        <f>IFERROR(IF(OR(Q267="",R267=""),"",VLOOKUP(Q267&amp;R267,コード!$AS$3:$AT$12,2,FALSE)),"エラー")</f>
        <v/>
      </c>
      <c r="AJ267" s="90"/>
      <c r="AK267" s="166" t="str">
        <f t="shared" si="48"/>
        <v/>
      </c>
      <c r="AL267" s="139" t="str">
        <f t="shared" si="49"/>
        <v/>
      </c>
      <c r="AM267" s="139" t="str">
        <f t="shared" si="50"/>
        <v/>
      </c>
      <c r="AN267" s="139" t="str">
        <f t="shared" si="51"/>
        <v/>
      </c>
      <c r="AO267" s="139" t="str">
        <f t="shared" si="52"/>
        <v/>
      </c>
      <c r="AP267" s="139" t="str">
        <f t="shared" si="53"/>
        <v/>
      </c>
      <c r="AQ267" s="141" t="str">
        <f t="shared" si="54"/>
        <v/>
      </c>
    </row>
    <row r="268" spans="1:43" ht="24" customHeight="1">
      <c r="A268" s="239"/>
      <c r="B268" s="240"/>
      <c r="C268" s="220"/>
      <c r="D268" s="221"/>
      <c r="E268" s="222"/>
      <c r="F268" s="220"/>
      <c r="G268" s="220"/>
      <c r="H268" s="223"/>
      <c r="I268" s="220"/>
      <c r="J268" s="224"/>
      <c r="K268" s="220"/>
      <c r="L268" s="221"/>
      <c r="M268" s="225"/>
      <c r="N268" s="224"/>
      <c r="O268" s="224"/>
      <c r="P268" s="222"/>
      <c r="Q268" s="226"/>
      <c r="R268" s="227"/>
      <c r="S268" s="241"/>
      <c r="T268" s="242"/>
      <c r="U268" s="243"/>
      <c r="V268" s="97"/>
      <c r="W268" s="175" t="str">
        <f t="shared" si="45"/>
        <v/>
      </c>
      <c r="X268" s="93" t="str">
        <f t="shared" si="47"/>
        <v/>
      </c>
      <c r="Y268" s="174" t="str">
        <f>IF(A268="","",IF(A268&lt;&gt;257,"エラー",257&amp;"人目"))</f>
        <v/>
      </c>
      <c r="Z268" s="95" t="str">
        <f>IFERROR(IF(OR(C268="",D268="",E268=""),"",VLOOKUP(C268&amp;D268&amp;E268,コード!$K$3:$L$210,2,FALSE)),"エラー")</f>
        <v/>
      </c>
      <c r="AA268" s="92" t="str">
        <f>IFERROR(IF(F268="","",VLOOKUP(F268,コード!$N$3:$O$4,2,FALSE)),"エラー")</f>
        <v/>
      </c>
      <c r="AB268" s="91" t="str">
        <f>IFERROR(IF(OR(G268="",H268=""),"",VLOOKUP(G268&amp;H268,コード!$T$3:$U$13,2,FALSE)),"エラー")</f>
        <v/>
      </c>
      <c r="AC268" s="91" t="str">
        <f>IFERROR(IF(I268="","",VLOOKUP(I268,コード!$W$3:$X$10,2,FALSE)),"エラー")</f>
        <v/>
      </c>
      <c r="AD268" s="91" t="str">
        <f>IFERROR(IF(J268="","",VLOOKUP(J268,コード!$Z$3:$AA$4,2,FALSE)),"エラー")</f>
        <v/>
      </c>
      <c r="AE268" s="176" t="str">
        <f t="shared" si="46"/>
        <v/>
      </c>
      <c r="AF268" s="177" t="str">
        <f>IFERROR(IF(N268="","",VLOOKUP(N268,コード!$AG$3:$AH$5,2,FALSE)),"エラー")</f>
        <v/>
      </c>
      <c r="AG268" s="94" t="str">
        <f>IFERROR(IF(O268="","",VLOOKUP(O268,コード!$AM$3:$AN$5,2,FALSE)),"エラー")</f>
        <v/>
      </c>
      <c r="AH268" s="94" t="str">
        <f>IFERROR(IF(P268="","",VLOOKUP(P268,コード!$AM$3:$AN$5,2,FALSE)),"エラー")</f>
        <v/>
      </c>
      <c r="AI268" s="96" t="str">
        <f>IFERROR(IF(OR(Q268="",R268=""),"",VLOOKUP(Q268&amp;R268,コード!$AS$3:$AT$12,2,FALSE)),"エラー")</f>
        <v/>
      </c>
      <c r="AJ268" s="90"/>
      <c r="AK268" s="166" t="str">
        <f t="shared" si="48"/>
        <v/>
      </c>
      <c r="AL268" s="139" t="str">
        <f t="shared" si="49"/>
        <v/>
      </c>
      <c r="AM268" s="139" t="str">
        <f t="shared" si="50"/>
        <v/>
      </c>
      <c r="AN268" s="139" t="str">
        <f t="shared" si="51"/>
        <v/>
      </c>
      <c r="AO268" s="139" t="str">
        <f t="shared" si="52"/>
        <v/>
      </c>
      <c r="AP268" s="139" t="str">
        <f t="shared" si="53"/>
        <v/>
      </c>
      <c r="AQ268" s="141" t="str">
        <f t="shared" si="54"/>
        <v/>
      </c>
    </row>
    <row r="269" spans="1:43" ht="24" customHeight="1">
      <c r="A269" s="239"/>
      <c r="B269" s="240"/>
      <c r="C269" s="220"/>
      <c r="D269" s="221"/>
      <c r="E269" s="222"/>
      <c r="F269" s="220"/>
      <c r="G269" s="220"/>
      <c r="H269" s="223"/>
      <c r="I269" s="220"/>
      <c r="J269" s="224"/>
      <c r="K269" s="220"/>
      <c r="L269" s="221"/>
      <c r="M269" s="225"/>
      <c r="N269" s="224"/>
      <c r="O269" s="224"/>
      <c r="P269" s="222"/>
      <c r="Q269" s="226"/>
      <c r="R269" s="227"/>
      <c r="S269" s="241"/>
      <c r="T269" s="242"/>
      <c r="U269" s="243"/>
      <c r="V269" s="97"/>
      <c r="W269" s="175" t="str">
        <f t="shared" ref="W269:W311" si="55">IF(A269="","",IF(OR($P$8="",$Q$8="",$R$8="",$S$8="",$T$8="",$U$8=""),"",$P$8&amp;$Q$8&amp;$R$8&amp;$S$8&amp;$T$8&amp;$U$8))</f>
        <v/>
      </c>
      <c r="X269" s="93" t="str">
        <f t="shared" si="47"/>
        <v/>
      </c>
      <c r="Y269" s="174" t="str">
        <f>IF(A269="","",IF(A269&lt;&gt;258,"エラー",258&amp;"人目"))</f>
        <v/>
      </c>
      <c r="Z269" s="95" t="str">
        <f>IFERROR(IF(OR(C269="",D269="",E269=""),"",VLOOKUP(C269&amp;D269&amp;E269,コード!$K$3:$L$210,2,FALSE)),"エラー")</f>
        <v/>
      </c>
      <c r="AA269" s="92" t="str">
        <f>IFERROR(IF(F269="","",VLOOKUP(F269,コード!$N$3:$O$4,2,FALSE)),"エラー")</f>
        <v/>
      </c>
      <c r="AB269" s="91" t="str">
        <f>IFERROR(IF(OR(G269="",H269=""),"",VLOOKUP(G269&amp;H269,コード!$T$3:$U$13,2,FALSE)),"エラー")</f>
        <v/>
      </c>
      <c r="AC269" s="91" t="str">
        <f>IFERROR(IF(I269="","",VLOOKUP(I269,コード!$W$3:$X$10,2,FALSE)),"エラー")</f>
        <v/>
      </c>
      <c r="AD269" s="91" t="str">
        <f>IFERROR(IF(J269="","",VLOOKUP(J269,コード!$Z$3:$AA$4,2,FALSE)),"エラー")</f>
        <v/>
      </c>
      <c r="AE269" s="176" t="str">
        <f t="shared" ref="AE269:AE311" si="56">IF(OR(K269="",L269="",M269=""),"",IF(K269&amp;L269&amp;M269="000","エラー",K269&amp;L269&amp;M269))</f>
        <v/>
      </c>
      <c r="AF269" s="177" t="str">
        <f>IFERROR(IF(N269="","",VLOOKUP(N269,コード!$AG$3:$AH$5,2,FALSE)),"エラー")</f>
        <v/>
      </c>
      <c r="AG269" s="94" t="str">
        <f>IFERROR(IF(O269="","",VLOOKUP(O269,コード!$AM$3:$AN$5,2,FALSE)),"エラー")</f>
        <v/>
      </c>
      <c r="AH269" s="94" t="str">
        <f>IFERROR(IF(P269="","",VLOOKUP(P269,コード!$AM$3:$AN$5,2,FALSE)),"エラー")</f>
        <v/>
      </c>
      <c r="AI269" s="96" t="str">
        <f>IFERROR(IF(OR(Q269="",R269=""),"",VLOOKUP(Q269&amp;R269,コード!$AS$3:$AT$12,2,FALSE)),"エラー")</f>
        <v/>
      </c>
      <c r="AJ269" s="90"/>
      <c r="AK269" s="166" t="str">
        <f t="shared" si="48"/>
        <v/>
      </c>
      <c r="AL269" s="139" t="str">
        <f t="shared" si="49"/>
        <v/>
      </c>
      <c r="AM269" s="139" t="str">
        <f t="shared" si="50"/>
        <v/>
      </c>
      <c r="AN269" s="139" t="str">
        <f t="shared" si="51"/>
        <v/>
      </c>
      <c r="AO269" s="139" t="str">
        <f t="shared" si="52"/>
        <v/>
      </c>
      <c r="AP269" s="139" t="str">
        <f t="shared" si="53"/>
        <v/>
      </c>
      <c r="AQ269" s="141" t="str">
        <f t="shared" si="54"/>
        <v/>
      </c>
    </row>
    <row r="270" spans="1:43" ht="24" customHeight="1">
      <c r="A270" s="239"/>
      <c r="B270" s="240"/>
      <c r="C270" s="220"/>
      <c r="D270" s="221"/>
      <c r="E270" s="222"/>
      <c r="F270" s="220"/>
      <c r="G270" s="220"/>
      <c r="H270" s="223"/>
      <c r="I270" s="220"/>
      <c r="J270" s="224"/>
      <c r="K270" s="220"/>
      <c r="L270" s="221"/>
      <c r="M270" s="225"/>
      <c r="N270" s="224"/>
      <c r="O270" s="224"/>
      <c r="P270" s="222"/>
      <c r="Q270" s="226"/>
      <c r="R270" s="227"/>
      <c r="S270" s="241"/>
      <c r="T270" s="242"/>
      <c r="U270" s="243"/>
      <c r="V270" s="97"/>
      <c r="W270" s="175" t="str">
        <f t="shared" si="55"/>
        <v/>
      </c>
      <c r="X270" s="93" t="str">
        <f t="shared" si="47"/>
        <v/>
      </c>
      <c r="Y270" s="174" t="str">
        <f>IF(A270="","",IF(A270&lt;&gt;259,"エラー",259&amp;"人目"))</f>
        <v/>
      </c>
      <c r="Z270" s="95" t="str">
        <f>IFERROR(IF(OR(C270="",D270="",E270=""),"",VLOOKUP(C270&amp;D270&amp;E270,コード!$K$3:$L$210,2,FALSE)),"エラー")</f>
        <v/>
      </c>
      <c r="AA270" s="92" t="str">
        <f>IFERROR(IF(F270="","",VLOOKUP(F270,コード!$N$3:$O$4,2,FALSE)),"エラー")</f>
        <v/>
      </c>
      <c r="AB270" s="91" t="str">
        <f>IFERROR(IF(OR(G270="",H270=""),"",VLOOKUP(G270&amp;H270,コード!$T$3:$U$13,2,FALSE)),"エラー")</f>
        <v/>
      </c>
      <c r="AC270" s="91" t="str">
        <f>IFERROR(IF(I270="","",VLOOKUP(I270,コード!$W$3:$X$10,2,FALSE)),"エラー")</f>
        <v/>
      </c>
      <c r="AD270" s="91" t="str">
        <f>IFERROR(IF(J270="","",VLOOKUP(J270,コード!$Z$3:$AA$4,2,FALSE)),"エラー")</f>
        <v/>
      </c>
      <c r="AE270" s="176" t="str">
        <f t="shared" si="56"/>
        <v/>
      </c>
      <c r="AF270" s="177" t="str">
        <f>IFERROR(IF(N270="","",VLOOKUP(N270,コード!$AG$3:$AH$5,2,FALSE)),"エラー")</f>
        <v/>
      </c>
      <c r="AG270" s="94" t="str">
        <f>IFERROR(IF(O270="","",VLOOKUP(O270,コード!$AM$3:$AN$5,2,FALSE)),"エラー")</f>
        <v/>
      </c>
      <c r="AH270" s="94" t="str">
        <f>IFERROR(IF(P270="","",VLOOKUP(P270,コード!$AM$3:$AN$5,2,FALSE)),"エラー")</f>
        <v/>
      </c>
      <c r="AI270" s="96" t="str">
        <f>IFERROR(IF(OR(Q270="",R270=""),"",VLOOKUP(Q270&amp;R270,コード!$AS$3:$AT$12,2,FALSE)),"エラー")</f>
        <v/>
      </c>
      <c r="AJ270" s="90"/>
      <c r="AK270" s="166" t="str">
        <f t="shared" si="48"/>
        <v/>
      </c>
      <c r="AL270" s="139" t="str">
        <f t="shared" si="49"/>
        <v/>
      </c>
      <c r="AM270" s="139" t="str">
        <f t="shared" si="50"/>
        <v/>
      </c>
      <c r="AN270" s="139" t="str">
        <f t="shared" si="51"/>
        <v/>
      </c>
      <c r="AO270" s="139" t="str">
        <f t="shared" si="52"/>
        <v/>
      </c>
      <c r="AP270" s="139" t="str">
        <f t="shared" si="53"/>
        <v/>
      </c>
      <c r="AQ270" s="141" t="str">
        <f t="shared" si="54"/>
        <v/>
      </c>
    </row>
    <row r="271" spans="1:43" ht="24" customHeight="1">
      <c r="A271" s="239"/>
      <c r="B271" s="240"/>
      <c r="C271" s="220"/>
      <c r="D271" s="221"/>
      <c r="E271" s="222"/>
      <c r="F271" s="220"/>
      <c r="G271" s="220"/>
      <c r="H271" s="223"/>
      <c r="I271" s="220"/>
      <c r="J271" s="224"/>
      <c r="K271" s="220"/>
      <c r="L271" s="221"/>
      <c r="M271" s="225"/>
      <c r="N271" s="224"/>
      <c r="O271" s="224"/>
      <c r="P271" s="222"/>
      <c r="Q271" s="226"/>
      <c r="R271" s="227"/>
      <c r="S271" s="241"/>
      <c r="T271" s="242"/>
      <c r="U271" s="243"/>
      <c r="V271" s="97"/>
      <c r="W271" s="175" t="str">
        <f t="shared" si="55"/>
        <v/>
      </c>
      <c r="X271" s="93" t="str">
        <f t="shared" si="47"/>
        <v/>
      </c>
      <c r="Y271" s="174" t="str">
        <f>IF(A271="","",IF(A271&lt;&gt;260,"エラー",260&amp;"人目"))</f>
        <v/>
      </c>
      <c r="Z271" s="95" t="str">
        <f>IFERROR(IF(OR(C271="",D271="",E271=""),"",VLOOKUP(C271&amp;D271&amp;E271,コード!$K$3:$L$210,2,FALSE)),"エラー")</f>
        <v/>
      </c>
      <c r="AA271" s="92" t="str">
        <f>IFERROR(IF(F271="","",VLOOKUP(F271,コード!$N$3:$O$4,2,FALSE)),"エラー")</f>
        <v/>
      </c>
      <c r="AB271" s="91" t="str">
        <f>IFERROR(IF(OR(G271="",H271=""),"",VLOOKUP(G271&amp;H271,コード!$T$3:$U$13,2,FALSE)),"エラー")</f>
        <v/>
      </c>
      <c r="AC271" s="91" t="str">
        <f>IFERROR(IF(I271="","",VLOOKUP(I271,コード!$W$3:$X$10,2,FALSE)),"エラー")</f>
        <v/>
      </c>
      <c r="AD271" s="91" t="str">
        <f>IFERROR(IF(J271="","",VLOOKUP(J271,コード!$Z$3:$AA$4,2,FALSE)),"エラー")</f>
        <v/>
      </c>
      <c r="AE271" s="176" t="str">
        <f t="shared" si="56"/>
        <v/>
      </c>
      <c r="AF271" s="177" t="str">
        <f>IFERROR(IF(N271="","",VLOOKUP(N271,コード!$AG$3:$AH$5,2,FALSE)),"エラー")</f>
        <v/>
      </c>
      <c r="AG271" s="94" t="str">
        <f>IFERROR(IF(O271="","",VLOOKUP(O271,コード!$AM$3:$AN$5,2,FALSE)),"エラー")</f>
        <v/>
      </c>
      <c r="AH271" s="94" t="str">
        <f>IFERROR(IF(P271="","",VLOOKUP(P271,コード!$AM$3:$AN$5,2,FALSE)),"エラー")</f>
        <v/>
      </c>
      <c r="AI271" s="96" t="str">
        <f>IFERROR(IF(OR(Q271="",R271=""),"",VLOOKUP(Q271&amp;R271,コード!$AS$3:$AT$12,2,FALSE)),"エラー")</f>
        <v/>
      </c>
      <c r="AJ271" s="90"/>
      <c r="AK271" s="166" t="str">
        <f t="shared" si="48"/>
        <v/>
      </c>
      <c r="AL271" s="139" t="str">
        <f t="shared" si="49"/>
        <v/>
      </c>
      <c r="AM271" s="139" t="str">
        <f t="shared" si="50"/>
        <v/>
      </c>
      <c r="AN271" s="139" t="str">
        <f t="shared" si="51"/>
        <v/>
      </c>
      <c r="AO271" s="139" t="str">
        <f t="shared" si="52"/>
        <v/>
      </c>
      <c r="AP271" s="139" t="str">
        <f t="shared" si="53"/>
        <v/>
      </c>
      <c r="AQ271" s="141" t="str">
        <f t="shared" si="54"/>
        <v/>
      </c>
    </row>
    <row r="272" spans="1:43" ht="24" customHeight="1">
      <c r="A272" s="239"/>
      <c r="B272" s="240"/>
      <c r="C272" s="220"/>
      <c r="D272" s="221"/>
      <c r="E272" s="222"/>
      <c r="F272" s="220"/>
      <c r="G272" s="220"/>
      <c r="H272" s="223"/>
      <c r="I272" s="220"/>
      <c r="J272" s="224"/>
      <c r="K272" s="220"/>
      <c r="L272" s="221"/>
      <c r="M272" s="225"/>
      <c r="N272" s="224"/>
      <c r="O272" s="224"/>
      <c r="P272" s="222"/>
      <c r="Q272" s="226"/>
      <c r="R272" s="227"/>
      <c r="S272" s="241"/>
      <c r="T272" s="242"/>
      <c r="U272" s="243"/>
      <c r="V272" s="97"/>
      <c r="W272" s="175" t="str">
        <f t="shared" si="55"/>
        <v/>
      </c>
      <c r="X272" s="93" t="str">
        <f t="shared" si="47"/>
        <v/>
      </c>
      <c r="Y272" s="174" t="str">
        <f>IF(A272="","",IF(A272&lt;&gt;261,"エラー",261&amp;"人目"))</f>
        <v/>
      </c>
      <c r="Z272" s="95" t="str">
        <f>IFERROR(IF(OR(C272="",D272="",E272=""),"",VLOOKUP(C272&amp;D272&amp;E272,コード!$K$3:$L$210,2,FALSE)),"エラー")</f>
        <v/>
      </c>
      <c r="AA272" s="92" t="str">
        <f>IFERROR(IF(F272="","",VLOOKUP(F272,コード!$N$3:$O$4,2,FALSE)),"エラー")</f>
        <v/>
      </c>
      <c r="AB272" s="91" t="str">
        <f>IFERROR(IF(OR(G272="",H272=""),"",VLOOKUP(G272&amp;H272,コード!$T$3:$U$13,2,FALSE)),"エラー")</f>
        <v/>
      </c>
      <c r="AC272" s="91" t="str">
        <f>IFERROR(IF(I272="","",VLOOKUP(I272,コード!$W$3:$X$10,2,FALSE)),"エラー")</f>
        <v/>
      </c>
      <c r="AD272" s="91" t="str">
        <f>IFERROR(IF(J272="","",VLOOKUP(J272,コード!$Z$3:$AA$4,2,FALSE)),"エラー")</f>
        <v/>
      </c>
      <c r="AE272" s="176" t="str">
        <f t="shared" si="56"/>
        <v/>
      </c>
      <c r="AF272" s="177" t="str">
        <f>IFERROR(IF(N272="","",VLOOKUP(N272,コード!$AG$3:$AH$5,2,FALSE)),"エラー")</f>
        <v/>
      </c>
      <c r="AG272" s="94" t="str">
        <f>IFERROR(IF(O272="","",VLOOKUP(O272,コード!$AM$3:$AN$5,2,FALSE)),"エラー")</f>
        <v/>
      </c>
      <c r="AH272" s="94" t="str">
        <f>IFERROR(IF(P272="","",VLOOKUP(P272,コード!$AM$3:$AN$5,2,FALSE)),"エラー")</f>
        <v/>
      </c>
      <c r="AI272" s="96" t="str">
        <f>IFERROR(IF(OR(Q272="",R272=""),"",VLOOKUP(Q272&amp;R272,コード!$AS$3:$AT$12,2,FALSE)),"エラー")</f>
        <v/>
      </c>
      <c r="AJ272" s="90"/>
      <c r="AK272" s="166" t="str">
        <f t="shared" si="48"/>
        <v/>
      </c>
      <c r="AL272" s="139" t="str">
        <f t="shared" si="49"/>
        <v/>
      </c>
      <c r="AM272" s="139" t="str">
        <f t="shared" si="50"/>
        <v/>
      </c>
      <c r="AN272" s="139" t="str">
        <f t="shared" si="51"/>
        <v/>
      </c>
      <c r="AO272" s="139" t="str">
        <f t="shared" si="52"/>
        <v/>
      </c>
      <c r="AP272" s="139" t="str">
        <f t="shared" si="53"/>
        <v/>
      </c>
      <c r="AQ272" s="141" t="str">
        <f t="shared" si="54"/>
        <v/>
      </c>
    </row>
    <row r="273" spans="1:43" ht="24" customHeight="1">
      <c r="A273" s="239"/>
      <c r="B273" s="240"/>
      <c r="C273" s="220"/>
      <c r="D273" s="221"/>
      <c r="E273" s="222"/>
      <c r="F273" s="220"/>
      <c r="G273" s="220"/>
      <c r="H273" s="223"/>
      <c r="I273" s="220"/>
      <c r="J273" s="224"/>
      <c r="K273" s="220"/>
      <c r="L273" s="221"/>
      <c r="M273" s="225"/>
      <c r="N273" s="224"/>
      <c r="O273" s="224"/>
      <c r="P273" s="222"/>
      <c r="Q273" s="226"/>
      <c r="R273" s="227"/>
      <c r="S273" s="241"/>
      <c r="T273" s="242"/>
      <c r="U273" s="243"/>
      <c r="V273" s="97"/>
      <c r="W273" s="175" t="str">
        <f t="shared" si="55"/>
        <v/>
      </c>
      <c r="X273" s="93" t="str">
        <f t="shared" si="47"/>
        <v/>
      </c>
      <c r="Y273" s="174" t="str">
        <f>IF(A273="","",IF(A273&lt;&gt;262,"エラー",262&amp;"人目"))</f>
        <v/>
      </c>
      <c r="Z273" s="95" t="str">
        <f>IFERROR(IF(OR(C273="",D273="",E273=""),"",VLOOKUP(C273&amp;D273&amp;E273,コード!$K$3:$L$210,2,FALSE)),"エラー")</f>
        <v/>
      </c>
      <c r="AA273" s="92" t="str">
        <f>IFERROR(IF(F273="","",VLOOKUP(F273,コード!$N$3:$O$4,2,FALSE)),"エラー")</f>
        <v/>
      </c>
      <c r="AB273" s="91" t="str">
        <f>IFERROR(IF(OR(G273="",H273=""),"",VLOOKUP(G273&amp;H273,コード!$T$3:$U$13,2,FALSE)),"エラー")</f>
        <v/>
      </c>
      <c r="AC273" s="91" t="str">
        <f>IFERROR(IF(I273="","",VLOOKUP(I273,コード!$W$3:$X$10,2,FALSE)),"エラー")</f>
        <v/>
      </c>
      <c r="AD273" s="91" t="str">
        <f>IFERROR(IF(J273="","",VLOOKUP(J273,コード!$Z$3:$AA$4,2,FALSE)),"エラー")</f>
        <v/>
      </c>
      <c r="AE273" s="176" t="str">
        <f t="shared" si="56"/>
        <v/>
      </c>
      <c r="AF273" s="177" t="str">
        <f>IFERROR(IF(N273="","",VLOOKUP(N273,コード!$AG$3:$AH$5,2,FALSE)),"エラー")</f>
        <v/>
      </c>
      <c r="AG273" s="94" t="str">
        <f>IFERROR(IF(O273="","",VLOOKUP(O273,コード!$AM$3:$AN$5,2,FALSE)),"エラー")</f>
        <v/>
      </c>
      <c r="AH273" s="94" t="str">
        <f>IFERROR(IF(P273="","",VLOOKUP(P273,コード!$AM$3:$AN$5,2,FALSE)),"エラー")</f>
        <v/>
      </c>
      <c r="AI273" s="96" t="str">
        <f>IFERROR(IF(OR(Q273="",R273=""),"",VLOOKUP(Q273&amp;R273,コード!$AS$3:$AT$12,2,FALSE)),"エラー")</f>
        <v/>
      </c>
      <c r="AJ273" s="90"/>
      <c r="AK273" s="166" t="str">
        <f t="shared" si="48"/>
        <v/>
      </c>
      <c r="AL273" s="139" t="str">
        <f t="shared" si="49"/>
        <v/>
      </c>
      <c r="AM273" s="139" t="str">
        <f t="shared" si="50"/>
        <v/>
      </c>
      <c r="AN273" s="139" t="str">
        <f t="shared" si="51"/>
        <v/>
      </c>
      <c r="AO273" s="139" t="str">
        <f t="shared" si="52"/>
        <v/>
      </c>
      <c r="AP273" s="139" t="str">
        <f t="shared" si="53"/>
        <v/>
      </c>
      <c r="AQ273" s="141" t="str">
        <f t="shared" si="54"/>
        <v/>
      </c>
    </row>
    <row r="274" spans="1:43" ht="24" customHeight="1">
      <c r="A274" s="239"/>
      <c r="B274" s="240"/>
      <c r="C274" s="220"/>
      <c r="D274" s="221"/>
      <c r="E274" s="222"/>
      <c r="F274" s="220"/>
      <c r="G274" s="220"/>
      <c r="H274" s="223"/>
      <c r="I274" s="220"/>
      <c r="J274" s="224"/>
      <c r="K274" s="220"/>
      <c r="L274" s="221"/>
      <c r="M274" s="225"/>
      <c r="N274" s="224"/>
      <c r="O274" s="224"/>
      <c r="P274" s="222"/>
      <c r="Q274" s="226"/>
      <c r="R274" s="227"/>
      <c r="S274" s="241"/>
      <c r="T274" s="242"/>
      <c r="U274" s="243"/>
      <c r="V274" s="97"/>
      <c r="W274" s="175" t="str">
        <f t="shared" si="55"/>
        <v/>
      </c>
      <c r="X274" s="93" t="str">
        <f t="shared" si="47"/>
        <v/>
      </c>
      <c r="Y274" s="174" t="str">
        <f>IF(A274="","",IF(A274&lt;&gt;263,"エラー",263&amp;"人目"))</f>
        <v/>
      </c>
      <c r="Z274" s="95" t="str">
        <f>IFERROR(IF(OR(C274="",D274="",E274=""),"",VLOOKUP(C274&amp;D274&amp;E274,コード!$K$3:$L$210,2,FALSE)),"エラー")</f>
        <v/>
      </c>
      <c r="AA274" s="92" t="str">
        <f>IFERROR(IF(F274="","",VLOOKUP(F274,コード!$N$3:$O$4,2,FALSE)),"エラー")</f>
        <v/>
      </c>
      <c r="AB274" s="91" t="str">
        <f>IFERROR(IF(OR(G274="",H274=""),"",VLOOKUP(G274&amp;H274,コード!$T$3:$U$13,2,FALSE)),"エラー")</f>
        <v/>
      </c>
      <c r="AC274" s="91" t="str">
        <f>IFERROR(IF(I274="","",VLOOKUP(I274,コード!$W$3:$X$10,2,FALSE)),"エラー")</f>
        <v/>
      </c>
      <c r="AD274" s="91" t="str">
        <f>IFERROR(IF(J274="","",VLOOKUP(J274,コード!$Z$3:$AA$4,2,FALSE)),"エラー")</f>
        <v/>
      </c>
      <c r="AE274" s="176" t="str">
        <f t="shared" si="56"/>
        <v/>
      </c>
      <c r="AF274" s="177" t="str">
        <f>IFERROR(IF(N274="","",VLOOKUP(N274,コード!$AG$3:$AH$5,2,FALSE)),"エラー")</f>
        <v/>
      </c>
      <c r="AG274" s="94" t="str">
        <f>IFERROR(IF(O274="","",VLOOKUP(O274,コード!$AM$3:$AN$5,2,FALSE)),"エラー")</f>
        <v/>
      </c>
      <c r="AH274" s="94" t="str">
        <f>IFERROR(IF(P274="","",VLOOKUP(P274,コード!$AM$3:$AN$5,2,FALSE)),"エラー")</f>
        <v/>
      </c>
      <c r="AI274" s="96" t="str">
        <f>IFERROR(IF(OR(Q274="",R274=""),"",VLOOKUP(Q274&amp;R274,コード!$AS$3:$AT$12,2,FALSE)),"エラー")</f>
        <v/>
      </c>
      <c r="AJ274" s="90"/>
      <c r="AK274" s="166" t="str">
        <f t="shared" si="48"/>
        <v/>
      </c>
      <c r="AL274" s="139" t="str">
        <f t="shared" si="49"/>
        <v/>
      </c>
      <c r="AM274" s="139" t="str">
        <f t="shared" si="50"/>
        <v/>
      </c>
      <c r="AN274" s="139" t="str">
        <f t="shared" si="51"/>
        <v/>
      </c>
      <c r="AO274" s="139" t="str">
        <f t="shared" si="52"/>
        <v/>
      </c>
      <c r="AP274" s="139" t="str">
        <f t="shared" si="53"/>
        <v/>
      </c>
      <c r="AQ274" s="141" t="str">
        <f t="shared" si="54"/>
        <v/>
      </c>
    </row>
    <row r="275" spans="1:43" ht="24" customHeight="1">
      <c r="A275" s="239"/>
      <c r="B275" s="240"/>
      <c r="C275" s="220"/>
      <c r="D275" s="221"/>
      <c r="E275" s="222"/>
      <c r="F275" s="220"/>
      <c r="G275" s="220"/>
      <c r="H275" s="223"/>
      <c r="I275" s="220"/>
      <c r="J275" s="224"/>
      <c r="K275" s="220"/>
      <c r="L275" s="221"/>
      <c r="M275" s="225"/>
      <c r="N275" s="224"/>
      <c r="O275" s="224"/>
      <c r="P275" s="222"/>
      <c r="Q275" s="226"/>
      <c r="R275" s="227"/>
      <c r="S275" s="241"/>
      <c r="T275" s="242"/>
      <c r="U275" s="243"/>
      <c r="V275" s="97"/>
      <c r="W275" s="175" t="str">
        <f t="shared" si="55"/>
        <v/>
      </c>
      <c r="X275" s="93" t="str">
        <f t="shared" si="47"/>
        <v/>
      </c>
      <c r="Y275" s="174" t="str">
        <f>IF(A275="","",IF(A275&lt;&gt;264,"エラー",264&amp;"人目"))</f>
        <v/>
      </c>
      <c r="Z275" s="95" t="str">
        <f>IFERROR(IF(OR(C275="",D275="",E275=""),"",VLOOKUP(C275&amp;D275&amp;E275,コード!$K$3:$L$210,2,FALSE)),"エラー")</f>
        <v/>
      </c>
      <c r="AA275" s="92" t="str">
        <f>IFERROR(IF(F275="","",VLOOKUP(F275,コード!$N$3:$O$4,2,FALSE)),"エラー")</f>
        <v/>
      </c>
      <c r="AB275" s="91" t="str">
        <f>IFERROR(IF(OR(G275="",H275=""),"",VLOOKUP(G275&amp;H275,コード!$T$3:$U$13,2,FALSE)),"エラー")</f>
        <v/>
      </c>
      <c r="AC275" s="91" t="str">
        <f>IFERROR(IF(I275="","",VLOOKUP(I275,コード!$W$3:$X$10,2,FALSE)),"エラー")</f>
        <v/>
      </c>
      <c r="AD275" s="91" t="str">
        <f>IFERROR(IF(J275="","",VLOOKUP(J275,コード!$Z$3:$AA$4,2,FALSE)),"エラー")</f>
        <v/>
      </c>
      <c r="AE275" s="176" t="str">
        <f t="shared" si="56"/>
        <v/>
      </c>
      <c r="AF275" s="177" t="str">
        <f>IFERROR(IF(N275="","",VLOOKUP(N275,コード!$AG$3:$AH$5,2,FALSE)),"エラー")</f>
        <v/>
      </c>
      <c r="AG275" s="94" t="str">
        <f>IFERROR(IF(O275="","",VLOOKUP(O275,コード!$AM$3:$AN$5,2,FALSE)),"エラー")</f>
        <v/>
      </c>
      <c r="AH275" s="94" t="str">
        <f>IFERROR(IF(P275="","",VLOOKUP(P275,コード!$AM$3:$AN$5,2,FALSE)),"エラー")</f>
        <v/>
      </c>
      <c r="AI275" s="96" t="str">
        <f>IFERROR(IF(OR(Q275="",R275=""),"",VLOOKUP(Q275&amp;R275,コード!$AS$3:$AT$12,2,FALSE)),"エラー")</f>
        <v/>
      </c>
      <c r="AJ275" s="90"/>
      <c r="AK275" s="166" t="str">
        <f t="shared" si="48"/>
        <v/>
      </c>
      <c r="AL275" s="139" t="str">
        <f t="shared" si="49"/>
        <v/>
      </c>
      <c r="AM275" s="139" t="str">
        <f t="shared" si="50"/>
        <v/>
      </c>
      <c r="AN275" s="139" t="str">
        <f t="shared" si="51"/>
        <v/>
      </c>
      <c r="AO275" s="139" t="str">
        <f t="shared" si="52"/>
        <v/>
      </c>
      <c r="AP275" s="139" t="str">
        <f t="shared" si="53"/>
        <v/>
      </c>
      <c r="AQ275" s="141" t="str">
        <f t="shared" si="54"/>
        <v/>
      </c>
    </row>
    <row r="276" spans="1:43" ht="24" customHeight="1">
      <c r="A276" s="239"/>
      <c r="B276" s="240"/>
      <c r="C276" s="220"/>
      <c r="D276" s="221"/>
      <c r="E276" s="222"/>
      <c r="F276" s="220"/>
      <c r="G276" s="220"/>
      <c r="H276" s="223"/>
      <c r="I276" s="220"/>
      <c r="J276" s="224"/>
      <c r="K276" s="220"/>
      <c r="L276" s="221"/>
      <c r="M276" s="225"/>
      <c r="N276" s="224"/>
      <c r="O276" s="224"/>
      <c r="P276" s="222"/>
      <c r="Q276" s="226"/>
      <c r="R276" s="227"/>
      <c r="S276" s="241"/>
      <c r="T276" s="242"/>
      <c r="U276" s="243"/>
      <c r="V276" s="97"/>
      <c r="W276" s="175" t="str">
        <f t="shared" si="55"/>
        <v/>
      </c>
      <c r="X276" s="93" t="str">
        <f t="shared" si="47"/>
        <v/>
      </c>
      <c r="Y276" s="174" t="str">
        <f>IF(A276="","",IF(A276&lt;&gt;265,"エラー",265&amp;"人目"))</f>
        <v/>
      </c>
      <c r="Z276" s="95" t="str">
        <f>IFERROR(IF(OR(C276="",D276="",E276=""),"",VLOOKUP(C276&amp;D276&amp;E276,コード!$K$3:$L$210,2,FALSE)),"エラー")</f>
        <v/>
      </c>
      <c r="AA276" s="92" t="str">
        <f>IFERROR(IF(F276="","",VLOOKUP(F276,コード!$N$3:$O$4,2,FALSE)),"エラー")</f>
        <v/>
      </c>
      <c r="AB276" s="91" t="str">
        <f>IFERROR(IF(OR(G276="",H276=""),"",VLOOKUP(G276&amp;H276,コード!$T$3:$U$13,2,FALSE)),"エラー")</f>
        <v/>
      </c>
      <c r="AC276" s="91" t="str">
        <f>IFERROR(IF(I276="","",VLOOKUP(I276,コード!$W$3:$X$10,2,FALSE)),"エラー")</f>
        <v/>
      </c>
      <c r="AD276" s="91" t="str">
        <f>IFERROR(IF(J276="","",VLOOKUP(J276,コード!$Z$3:$AA$4,2,FALSE)),"エラー")</f>
        <v/>
      </c>
      <c r="AE276" s="176" t="str">
        <f t="shared" si="56"/>
        <v/>
      </c>
      <c r="AF276" s="177" t="str">
        <f>IFERROR(IF(N276="","",VLOOKUP(N276,コード!$AG$3:$AH$5,2,FALSE)),"エラー")</f>
        <v/>
      </c>
      <c r="AG276" s="94" t="str">
        <f>IFERROR(IF(O276="","",VLOOKUP(O276,コード!$AM$3:$AN$5,2,FALSE)),"エラー")</f>
        <v/>
      </c>
      <c r="AH276" s="94" t="str">
        <f>IFERROR(IF(P276="","",VLOOKUP(P276,コード!$AM$3:$AN$5,2,FALSE)),"エラー")</f>
        <v/>
      </c>
      <c r="AI276" s="96" t="str">
        <f>IFERROR(IF(OR(Q276="",R276=""),"",VLOOKUP(Q276&amp;R276,コード!$AS$3:$AT$12,2,FALSE)),"エラー")</f>
        <v/>
      </c>
      <c r="AJ276" s="90"/>
      <c r="AK276" s="166" t="str">
        <f t="shared" si="48"/>
        <v/>
      </c>
      <c r="AL276" s="139" t="str">
        <f t="shared" si="49"/>
        <v/>
      </c>
      <c r="AM276" s="139" t="str">
        <f t="shared" si="50"/>
        <v/>
      </c>
      <c r="AN276" s="139" t="str">
        <f t="shared" si="51"/>
        <v/>
      </c>
      <c r="AO276" s="139" t="str">
        <f t="shared" si="52"/>
        <v/>
      </c>
      <c r="AP276" s="139" t="str">
        <f t="shared" si="53"/>
        <v/>
      </c>
      <c r="AQ276" s="141" t="str">
        <f t="shared" si="54"/>
        <v/>
      </c>
    </row>
    <row r="277" spans="1:43" ht="24" customHeight="1">
      <c r="A277" s="239"/>
      <c r="B277" s="240"/>
      <c r="C277" s="220"/>
      <c r="D277" s="221"/>
      <c r="E277" s="222"/>
      <c r="F277" s="220"/>
      <c r="G277" s="220"/>
      <c r="H277" s="223"/>
      <c r="I277" s="220"/>
      <c r="J277" s="224"/>
      <c r="K277" s="220"/>
      <c r="L277" s="221"/>
      <c r="M277" s="225"/>
      <c r="N277" s="224"/>
      <c r="O277" s="224"/>
      <c r="P277" s="222"/>
      <c r="Q277" s="226"/>
      <c r="R277" s="227"/>
      <c r="S277" s="241"/>
      <c r="T277" s="242"/>
      <c r="U277" s="243"/>
      <c r="V277" s="97"/>
      <c r="W277" s="175" t="str">
        <f t="shared" si="55"/>
        <v/>
      </c>
      <c r="X277" s="93" t="str">
        <f t="shared" si="47"/>
        <v/>
      </c>
      <c r="Y277" s="174" t="str">
        <f>IF(A277="","",IF(A277&lt;&gt;266,"エラー",266&amp;"人目"))</f>
        <v/>
      </c>
      <c r="Z277" s="95" t="str">
        <f>IFERROR(IF(OR(C277="",D277="",E277=""),"",VLOOKUP(C277&amp;D277&amp;E277,コード!$K$3:$L$210,2,FALSE)),"エラー")</f>
        <v/>
      </c>
      <c r="AA277" s="92" t="str">
        <f>IFERROR(IF(F277="","",VLOOKUP(F277,コード!$N$3:$O$4,2,FALSE)),"エラー")</f>
        <v/>
      </c>
      <c r="AB277" s="91" t="str">
        <f>IFERROR(IF(OR(G277="",H277=""),"",VLOOKUP(G277&amp;H277,コード!$T$3:$U$13,2,FALSE)),"エラー")</f>
        <v/>
      </c>
      <c r="AC277" s="91" t="str">
        <f>IFERROR(IF(I277="","",VLOOKUP(I277,コード!$W$3:$X$10,2,FALSE)),"エラー")</f>
        <v/>
      </c>
      <c r="AD277" s="91" t="str">
        <f>IFERROR(IF(J277="","",VLOOKUP(J277,コード!$Z$3:$AA$4,2,FALSE)),"エラー")</f>
        <v/>
      </c>
      <c r="AE277" s="176" t="str">
        <f t="shared" si="56"/>
        <v/>
      </c>
      <c r="AF277" s="177" t="str">
        <f>IFERROR(IF(N277="","",VLOOKUP(N277,コード!$AG$3:$AH$5,2,FALSE)),"エラー")</f>
        <v/>
      </c>
      <c r="AG277" s="94" t="str">
        <f>IFERROR(IF(O277="","",VLOOKUP(O277,コード!$AM$3:$AN$5,2,FALSE)),"エラー")</f>
        <v/>
      </c>
      <c r="AH277" s="94" t="str">
        <f>IFERROR(IF(P277="","",VLOOKUP(P277,コード!$AM$3:$AN$5,2,FALSE)),"エラー")</f>
        <v/>
      </c>
      <c r="AI277" s="96" t="str">
        <f>IFERROR(IF(OR(Q277="",R277=""),"",VLOOKUP(Q277&amp;R277,コード!$AS$3:$AT$12,2,FALSE)),"エラー")</f>
        <v/>
      </c>
      <c r="AJ277" s="90"/>
      <c r="AK277" s="166" t="str">
        <f t="shared" si="48"/>
        <v/>
      </c>
      <c r="AL277" s="139" t="str">
        <f t="shared" si="49"/>
        <v/>
      </c>
      <c r="AM277" s="139" t="str">
        <f t="shared" si="50"/>
        <v/>
      </c>
      <c r="AN277" s="139" t="str">
        <f t="shared" si="51"/>
        <v/>
      </c>
      <c r="AO277" s="139" t="str">
        <f t="shared" si="52"/>
        <v/>
      </c>
      <c r="AP277" s="139" t="str">
        <f t="shared" si="53"/>
        <v/>
      </c>
      <c r="AQ277" s="141" t="str">
        <f t="shared" si="54"/>
        <v/>
      </c>
    </row>
    <row r="278" spans="1:43" ht="24" customHeight="1">
      <c r="A278" s="239"/>
      <c r="B278" s="240"/>
      <c r="C278" s="220"/>
      <c r="D278" s="221"/>
      <c r="E278" s="222"/>
      <c r="F278" s="220"/>
      <c r="G278" s="220"/>
      <c r="H278" s="223"/>
      <c r="I278" s="220"/>
      <c r="J278" s="224"/>
      <c r="K278" s="220"/>
      <c r="L278" s="221"/>
      <c r="M278" s="225"/>
      <c r="N278" s="224"/>
      <c r="O278" s="224"/>
      <c r="P278" s="222"/>
      <c r="Q278" s="226"/>
      <c r="R278" s="227"/>
      <c r="S278" s="241"/>
      <c r="T278" s="242"/>
      <c r="U278" s="243"/>
      <c r="V278" s="97"/>
      <c r="W278" s="175" t="str">
        <f t="shared" si="55"/>
        <v/>
      </c>
      <c r="X278" s="93" t="str">
        <f t="shared" si="47"/>
        <v/>
      </c>
      <c r="Y278" s="174" t="str">
        <f>IF(A278="","",IF(A278&lt;&gt;267,"エラー",267&amp;"人目"))</f>
        <v/>
      </c>
      <c r="Z278" s="95" t="str">
        <f>IFERROR(IF(OR(C278="",D278="",E278=""),"",VLOOKUP(C278&amp;D278&amp;E278,コード!$K$3:$L$210,2,FALSE)),"エラー")</f>
        <v/>
      </c>
      <c r="AA278" s="92" t="str">
        <f>IFERROR(IF(F278="","",VLOOKUP(F278,コード!$N$3:$O$4,2,FALSE)),"エラー")</f>
        <v/>
      </c>
      <c r="AB278" s="91" t="str">
        <f>IFERROR(IF(OR(G278="",H278=""),"",VLOOKUP(G278&amp;H278,コード!$T$3:$U$13,2,FALSE)),"エラー")</f>
        <v/>
      </c>
      <c r="AC278" s="91" t="str">
        <f>IFERROR(IF(I278="","",VLOOKUP(I278,コード!$W$3:$X$10,2,FALSE)),"エラー")</f>
        <v/>
      </c>
      <c r="AD278" s="91" t="str">
        <f>IFERROR(IF(J278="","",VLOOKUP(J278,コード!$Z$3:$AA$4,2,FALSE)),"エラー")</f>
        <v/>
      </c>
      <c r="AE278" s="176" t="str">
        <f t="shared" si="56"/>
        <v/>
      </c>
      <c r="AF278" s="177" t="str">
        <f>IFERROR(IF(N278="","",VLOOKUP(N278,コード!$AG$3:$AH$5,2,FALSE)),"エラー")</f>
        <v/>
      </c>
      <c r="AG278" s="94" t="str">
        <f>IFERROR(IF(O278="","",VLOOKUP(O278,コード!$AM$3:$AN$5,2,FALSE)),"エラー")</f>
        <v/>
      </c>
      <c r="AH278" s="94" t="str">
        <f>IFERROR(IF(P278="","",VLOOKUP(P278,コード!$AM$3:$AN$5,2,FALSE)),"エラー")</f>
        <v/>
      </c>
      <c r="AI278" s="96" t="str">
        <f>IFERROR(IF(OR(Q278="",R278=""),"",VLOOKUP(Q278&amp;R278,コード!$AS$3:$AT$12,2,FALSE)),"エラー")</f>
        <v/>
      </c>
      <c r="AJ278" s="90"/>
      <c r="AK278" s="166" t="str">
        <f t="shared" si="48"/>
        <v/>
      </c>
      <c r="AL278" s="139" t="str">
        <f t="shared" si="49"/>
        <v/>
      </c>
      <c r="AM278" s="139" t="str">
        <f t="shared" si="50"/>
        <v/>
      </c>
      <c r="AN278" s="139" t="str">
        <f t="shared" si="51"/>
        <v/>
      </c>
      <c r="AO278" s="139" t="str">
        <f t="shared" si="52"/>
        <v/>
      </c>
      <c r="AP278" s="139" t="str">
        <f t="shared" si="53"/>
        <v/>
      </c>
      <c r="AQ278" s="141" t="str">
        <f t="shared" si="54"/>
        <v/>
      </c>
    </row>
    <row r="279" spans="1:43" ht="24" customHeight="1">
      <c r="A279" s="239"/>
      <c r="B279" s="240"/>
      <c r="C279" s="220"/>
      <c r="D279" s="221"/>
      <c r="E279" s="222"/>
      <c r="F279" s="220"/>
      <c r="G279" s="220"/>
      <c r="H279" s="223"/>
      <c r="I279" s="220"/>
      <c r="J279" s="224"/>
      <c r="K279" s="220"/>
      <c r="L279" s="221"/>
      <c r="M279" s="225"/>
      <c r="N279" s="224"/>
      <c r="O279" s="224"/>
      <c r="P279" s="222"/>
      <c r="Q279" s="226"/>
      <c r="R279" s="227"/>
      <c r="S279" s="241"/>
      <c r="T279" s="242"/>
      <c r="U279" s="243"/>
      <c r="V279" s="97"/>
      <c r="W279" s="175" t="str">
        <f t="shared" si="55"/>
        <v/>
      </c>
      <c r="X279" s="93" t="str">
        <f t="shared" si="47"/>
        <v/>
      </c>
      <c r="Y279" s="174" t="str">
        <f>IF(A279="","",IF(A279&lt;&gt;268,"エラー",268&amp;"人目"))</f>
        <v/>
      </c>
      <c r="Z279" s="95" t="str">
        <f>IFERROR(IF(OR(C279="",D279="",E279=""),"",VLOOKUP(C279&amp;D279&amp;E279,コード!$K$3:$L$210,2,FALSE)),"エラー")</f>
        <v/>
      </c>
      <c r="AA279" s="92" t="str">
        <f>IFERROR(IF(F279="","",VLOOKUP(F279,コード!$N$3:$O$4,2,FALSE)),"エラー")</f>
        <v/>
      </c>
      <c r="AB279" s="91" t="str">
        <f>IFERROR(IF(OR(G279="",H279=""),"",VLOOKUP(G279&amp;H279,コード!$T$3:$U$13,2,FALSE)),"エラー")</f>
        <v/>
      </c>
      <c r="AC279" s="91" t="str">
        <f>IFERROR(IF(I279="","",VLOOKUP(I279,コード!$W$3:$X$10,2,FALSE)),"エラー")</f>
        <v/>
      </c>
      <c r="AD279" s="91" t="str">
        <f>IFERROR(IF(J279="","",VLOOKUP(J279,コード!$Z$3:$AA$4,2,FALSE)),"エラー")</f>
        <v/>
      </c>
      <c r="AE279" s="176" t="str">
        <f t="shared" si="56"/>
        <v/>
      </c>
      <c r="AF279" s="177" t="str">
        <f>IFERROR(IF(N279="","",VLOOKUP(N279,コード!$AG$3:$AH$5,2,FALSE)),"エラー")</f>
        <v/>
      </c>
      <c r="AG279" s="94" t="str">
        <f>IFERROR(IF(O279="","",VLOOKUP(O279,コード!$AM$3:$AN$5,2,FALSE)),"エラー")</f>
        <v/>
      </c>
      <c r="AH279" s="94" t="str">
        <f>IFERROR(IF(P279="","",VLOOKUP(P279,コード!$AM$3:$AN$5,2,FALSE)),"エラー")</f>
        <v/>
      </c>
      <c r="AI279" s="96" t="str">
        <f>IFERROR(IF(OR(Q279="",R279=""),"",VLOOKUP(Q279&amp;R279,コード!$AS$3:$AT$12,2,FALSE)),"エラー")</f>
        <v/>
      </c>
      <c r="AJ279" s="90"/>
      <c r="AK279" s="166" t="str">
        <f t="shared" si="48"/>
        <v/>
      </c>
      <c r="AL279" s="139" t="str">
        <f t="shared" si="49"/>
        <v/>
      </c>
      <c r="AM279" s="139" t="str">
        <f t="shared" si="50"/>
        <v/>
      </c>
      <c r="AN279" s="139" t="str">
        <f t="shared" si="51"/>
        <v/>
      </c>
      <c r="AO279" s="139" t="str">
        <f t="shared" si="52"/>
        <v/>
      </c>
      <c r="AP279" s="139" t="str">
        <f t="shared" si="53"/>
        <v/>
      </c>
      <c r="AQ279" s="141" t="str">
        <f t="shared" si="54"/>
        <v/>
      </c>
    </row>
    <row r="280" spans="1:43" ht="24" customHeight="1">
      <c r="A280" s="239"/>
      <c r="B280" s="240"/>
      <c r="C280" s="220"/>
      <c r="D280" s="221"/>
      <c r="E280" s="222"/>
      <c r="F280" s="220"/>
      <c r="G280" s="220"/>
      <c r="H280" s="223"/>
      <c r="I280" s="220"/>
      <c r="J280" s="224"/>
      <c r="K280" s="220"/>
      <c r="L280" s="221"/>
      <c r="M280" s="225"/>
      <c r="N280" s="224"/>
      <c r="O280" s="224"/>
      <c r="P280" s="222"/>
      <c r="Q280" s="226"/>
      <c r="R280" s="227"/>
      <c r="S280" s="241"/>
      <c r="T280" s="242"/>
      <c r="U280" s="243"/>
      <c r="V280" s="97"/>
      <c r="W280" s="175" t="str">
        <f t="shared" si="55"/>
        <v/>
      </c>
      <c r="X280" s="93" t="str">
        <f t="shared" si="47"/>
        <v/>
      </c>
      <c r="Y280" s="174" t="str">
        <f>IF(A280="","",IF(A280&lt;&gt;269,"エラー",269&amp;"人目"))</f>
        <v/>
      </c>
      <c r="Z280" s="95" t="str">
        <f>IFERROR(IF(OR(C280="",D280="",E280=""),"",VLOOKUP(C280&amp;D280&amp;E280,コード!$K$3:$L$210,2,FALSE)),"エラー")</f>
        <v/>
      </c>
      <c r="AA280" s="92" t="str">
        <f>IFERROR(IF(F280="","",VLOOKUP(F280,コード!$N$3:$O$4,2,FALSE)),"エラー")</f>
        <v/>
      </c>
      <c r="AB280" s="91" t="str">
        <f>IFERROR(IF(OR(G280="",H280=""),"",VLOOKUP(G280&amp;H280,コード!$T$3:$U$13,2,FALSE)),"エラー")</f>
        <v/>
      </c>
      <c r="AC280" s="91" t="str">
        <f>IFERROR(IF(I280="","",VLOOKUP(I280,コード!$W$3:$X$10,2,FALSE)),"エラー")</f>
        <v/>
      </c>
      <c r="AD280" s="91" t="str">
        <f>IFERROR(IF(J280="","",VLOOKUP(J280,コード!$Z$3:$AA$4,2,FALSE)),"エラー")</f>
        <v/>
      </c>
      <c r="AE280" s="176" t="str">
        <f t="shared" si="56"/>
        <v/>
      </c>
      <c r="AF280" s="177" t="str">
        <f>IFERROR(IF(N280="","",VLOOKUP(N280,コード!$AG$3:$AH$5,2,FALSE)),"エラー")</f>
        <v/>
      </c>
      <c r="AG280" s="94" t="str">
        <f>IFERROR(IF(O280="","",VLOOKUP(O280,コード!$AM$3:$AN$5,2,FALSE)),"エラー")</f>
        <v/>
      </c>
      <c r="AH280" s="94" t="str">
        <f>IFERROR(IF(P280="","",VLOOKUP(P280,コード!$AM$3:$AN$5,2,FALSE)),"エラー")</f>
        <v/>
      </c>
      <c r="AI280" s="96" t="str">
        <f>IFERROR(IF(OR(Q280="",R280=""),"",VLOOKUP(Q280&amp;R280,コード!$AS$3:$AT$12,2,FALSE)),"エラー")</f>
        <v/>
      </c>
      <c r="AJ280" s="90"/>
      <c r="AK280" s="166" t="str">
        <f t="shared" si="48"/>
        <v/>
      </c>
      <c r="AL280" s="139" t="str">
        <f t="shared" si="49"/>
        <v/>
      </c>
      <c r="AM280" s="139" t="str">
        <f t="shared" si="50"/>
        <v/>
      </c>
      <c r="AN280" s="139" t="str">
        <f t="shared" si="51"/>
        <v/>
      </c>
      <c r="AO280" s="139" t="str">
        <f t="shared" si="52"/>
        <v/>
      </c>
      <c r="AP280" s="139" t="str">
        <f t="shared" si="53"/>
        <v/>
      </c>
      <c r="AQ280" s="141" t="str">
        <f t="shared" si="54"/>
        <v/>
      </c>
    </row>
    <row r="281" spans="1:43" ht="24" customHeight="1">
      <c r="A281" s="239"/>
      <c r="B281" s="240"/>
      <c r="C281" s="220"/>
      <c r="D281" s="221"/>
      <c r="E281" s="222"/>
      <c r="F281" s="224"/>
      <c r="G281" s="220"/>
      <c r="H281" s="223"/>
      <c r="I281" s="220"/>
      <c r="J281" s="224"/>
      <c r="K281" s="220"/>
      <c r="L281" s="221"/>
      <c r="M281" s="225"/>
      <c r="N281" s="224"/>
      <c r="O281" s="224"/>
      <c r="P281" s="222"/>
      <c r="Q281" s="226"/>
      <c r="R281" s="227"/>
      <c r="S281" s="241"/>
      <c r="T281" s="242"/>
      <c r="U281" s="243"/>
      <c r="V281" s="97"/>
      <c r="W281" s="175" t="str">
        <f t="shared" si="55"/>
        <v/>
      </c>
      <c r="X281" s="93" t="str">
        <f t="shared" si="47"/>
        <v/>
      </c>
      <c r="Y281" s="174" t="str">
        <f>IF(A281="","",IF(A281&lt;&gt;270,"エラー",270&amp;"人目"))</f>
        <v/>
      </c>
      <c r="Z281" s="95" t="str">
        <f>IFERROR(IF(OR(C281="",D281="",E281=""),"",VLOOKUP(C281&amp;D281&amp;E281,コード!$K$3:$L$210,2,FALSE)),"エラー")</f>
        <v/>
      </c>
      <c r="AA281" s="92" t="str">
        <f>IFERROR(IF(F281="","",VLOOKUP(F281,コード!$N$3:$O$4,2,FALSE)),"エラー")</f>
        <v/>
      </c>
      <c r="AB281" s="91" t="str">
        <f>IFERROR(IF(OR(G281="",H281=""),"",VLOOKUP(G281&amp;H281,コード!$T$3:$U$13,2,FALSE)),"エラー")</f>
        <v/>
      </c>
      <c r="AC281" s="91" t="str">
        <f>IFERROR(IF(I281="","",VLOOKUP(I281,コード!$W$3:$X$10,2,FALSE)),"エラー")</f>
        <v/>
      </c>
      <c r="AD281" s="91" t="str">
        <f>IFERROR(IF(J281="","",VLOOKUP(J281,コード!$Z$3:$AA$4,2,FALSE)),"エラー")</f>
        <v/>
      </c>
      <c r="AE281" s="176" t="str">
        <f t="shared" si="56"/>
        <v/>
      </c>
      <c r="AF281" s="177" t="str">
        <f>IFERROR(IF(N281="","",VLOOKUP(N281,コード!$AG$3:$AH$5,2,FALSE)),"エラー")</f>
        <v/>
      </c>
      <c r="AG281" s="94" t="str">
        <f>IFERROR(IF(O281="","",VLOOKUP(O281,コード!$AM$3:$AN$5,2,FALSE)),"エラー")</f>
        <v/>
      </c>
      <c r="AH281" s="94" t="str">
        <f>IFERROR(IF(P281="","",VLOOKUP(P281,コード!$AM$3:$AN$5,2,FALSE)),"エラー")</f>
        <v/>
      </c>
      <c r="AI281" s="96" t="str">
        <f>IFERROR(IF(OR(Q281="",R281=""),"",VLOOKUP(Q281&amp;R281,コード!$AS$3:$AT$12,2,FALSE)),"エラー")</f>
        <v/>
      </c>
      <c r="AJ281" s="90"/>
      <c r="AK281" s="166" t="str">
        <f t="shared" si="48"/>
        <v/>
      </c>
      <c r="AL281" s="139" t="str">
        <f t="shared" si="49"/>
        <v/>
      </c>
      <c r="AM281" s="139" t="str">
        <f t="shared" si="50"/>
        <v/>
      </c>
      <c r="AN281" s="139" t="str">
        <f t="shared" si="51"/>
        <v/>
      </c>
      <c r="AO281" s="139" t="str">
        <f t="shared" si="52"/>
        <v/>
      </c>
      <c r="AP281" s="139" t="str">
        <f t="shared" si="53"/>
        <v/>
      </c>
      <c r="AQ281" s="141" t="str">
        <f t="shared" si="54"/>
        <v/>
      </c>
    </row>
    <row r="282" spans="1:43" ht="24" customHeight="1">
      <c r="A282" s="239"/>
      <c r="B282" s="240"/>
      <c r="C282" s="220"/>
      <c r="D282" s="221"/>
      <c r="E282" s="222"/>
      <c r="F282" s="220"/>
      <c r="G282" s="220"/>
      <c r="H282" s="223"/>
      <c r="I282" s="220"/>
      <c r="J282" s="224"/>
      <c r="K282" s="220"/>
      <c r="L282" s="221"/>
      <c r="M282" s="225"/>
      <c r="N282" s="224"/>
      <c r="O282" s="224"/>
      <c r="P282" s="222"/>
      <c r="Q282" s="226"/>
      <c r="R282" s="227"/>
      <c r="S282" s="241"/>
      <c r="T282" s="242"/>
      <c r="U282" s="243"/>
      <c r="V282" s="97"/>
      <c r="W282" s="175" t="str">
        <f t="shared" si="55"/>
        <v/>
      </c>
      <c r="X282" s="93" t="str">
        <f t="shared" si="47"/>
        <v/>
      </c>
      <c r="Y282" s="174" t="str">
        <f>IF(A282="","",IF(A282&lt;&gt;271,"エラー",271&amp;"人目"))</f>
        <v/>
      </c>
      <c r="Z282" s="95" t="str">
        <f>IFERROR(IF(OR(C282="",D282="",E282=""),"",VLOOKUP(C282&amp;D282&amp;E282,コード!$K$3:$L$210,2,FALSE)),"エラー")</f>
        <v/>
      </c>
      <c r="AA282" s="92" t="str">
        <f>IFERROR(IF(F282="","",VLOOKUP(F282,コード!$N$3:$O$4,2,FALSE)),"エラー")</f>
        <v/>
      </c>
      <c r="AB282" s="91" t="str">
        <f>IFERROR(IF(OR(G282="",H282=""),"",VLOOKUP(G282&amp;H282,コード!$T$3:$U$13,2,FALSE)),"エラー")</f>
        <v/>
      </c>
      <c r="AC282" s="91" t="str">
        <f>IFERROR(IF(I282="","",VLOOKUP(I282,コード!$W$3:$X$10,2,FALSE)),"エラー")</f>
        <v/>
      </c>
      <c r="AD282" s="91" t="str">
        <f>IFERROR(IF(J282="","",VLOOKUP(J282,コード!$Z$3:$AA$4,2,FALSE)),"エラー")</f>
        <v/>
      </c>
      <c r="AE282" s="176" t="str">
        <f t="shared" si="56"/>
        <v/>
      </c>
      <c r="AF282" s="177" t="str">
        <f>IFERROR(IF(N282="","",VLOOKUP(N282,コード!$AG$3:$AH$5,2,FALSE)),"エラー")</f>
        <v/>
      </c>
      <c r="AG282" s="94" t="str">
        <f>IFERROR(IF(O282="","",VLOOKUP(O282,コード!$AM$3:$AN$5,2,FALSE)),"エラー")</f>
        <v/>
      </c>
      <c r="AH282" s="94" t="str">
        <f>IFERROR(IF(P282="","",VLOOKUP(P282,コード!$AM$3:$AN$5,2,FALSE)),"エラー")</f>
        <v/>
      </c>
      <c r="AI282" s="96" t="str">
        <f>IFERROR(IF(OR(Q282="",R282=""),"",VLOOKUP(Q282&amp;R282,コード!$AS$3:$AT$12,2,FALSE)),"エラー")</f>
        <v/>
      </c>
      <c r="AJ282" s="90"/>
      <c r="AK282" s="166" t="str">
        <f t="shared" si="48"/>
        <v/>
      </c>
      <c r="AL282" s="139" t="str">
        <f t="shared" si="49"/>
        <v/>
      </c>
      <c r="AM282" s="139" t="str">
        <f t="shared" si="50"/>
        <v/>
      </c>
      <c r="AN282" s="139" t="str">
        <f t="shared" si="51"/>
        <v/>
      </c>
      <c r="AO282" s="139" t="str">
        <f t="shared" si="52"/>
        <v/>
      </c>
      <c r="AP282" s="139" t="str">
        <f t="shared" si="53"/>
        <v/>
      </c>
      <c r="AQ282" s="141" t="str">
        <f t="shared" si="54"/>
        <v/>
      </c>
    </row>
    <row r="283" spans="1:43" ht="24" customHeight="1">
      <c r="A283" s="239"/>
      <c r="B283" s="240"/>
      <c r="C283" s="220"/>
      <c r="D283" s="221"/>
      <c r="E283" s="222"/>
      <c r="F283" s="220"/>
      <c r="G283" s="220"/>
      <c r="H283" s="223"/>
      <c r="I283" s="220"/>
      <c r="J283" s="224"/>
      <c r="K283" s="220"/>
      <c r="L283" s="221"/>
      <c r="M283" s="225"/>
      <c r="N283" s="224"/>
      <c r="O283" s="224"/>
      <c r="P283" s="222"/>
      <c r="Q283" s="226"/>
      <c r="R283" s="227"/>
      <c r="S283" s="241"/>
      <c r="T283" s="242"/>
      <c r="U283" s="243"/>
      <c r="V283" s="97"/>
      <c r="W283" s="175" t="str">
        <f t="shared" si="55"/>
        <v/>
      </c>
      <c r="X283" s="93" t="str">
        <f t="shared" si="47"/>
        <v/>
      </c>
      <c r="Y283" s="174" t="str">
        <f>IF(A283="","",IF(A283&lt;&gt;272,"エラー",272&amp;"人目"))</f>
        <v/>
      </c>
      <c r="Z283" s="95" t="str">
        <f>IFERROR(IF(OR(C283="",D283="",E283=""),"",VLOOKUP(C283&amp;D283&amp;E283,コード!$K$3:$L$210,2,FALSE)),"エラー")</f>
        <v/>
      </c>
      <c r="AA283" s="92" t="str">
        <f>IFERROR(IF(F283="","",VLOOKUP(F283,コード!$N$3:$O$4,2,FALSE)),"エラー")</f>
        <v/>
      </c>
      <c r="AB283" s="91" t="str">
        <f>IFERROR(IF(OR(G283="",H283=""),"",VLOOKUP(G283&amp;H283,コード!$T$3:$U$13,2,FALSE)),"エラー")</f>
        <v/>
      </c>
      <c r="AC283" s="91" t="str">
        <f>IFERROR(IF(I283="","",VLOOKUP(I283,コード!$W$3:$X$10,2,FALSE)),"エラー")</f>
        <v/>
      </c>
      <c r="AD283" s="91" t="str">
        <f>IFERROR(IF(J283="","",VLOOKUP(J283,コード!$Z$3:$AA$4,2,FALSE)),"エラー")</f>
        <v/>
      </c>
      <c r="AE283" s="176" t="str">
        <f t="shared" si="56"/>
        <v/>
      </c>
      <c r="AF283" s="177" t="str">
        <f>IFERROR(IF(N283="","",VLOOKUP(N283,コード!$AG$3:$AH$5,2,FALSE)),"エラー")</f>
        <v/>
      </c>
      <c r="AG283" s="94" t="str">
        <f>IFERROR(IF(O283="","",VLOOKUP(O283,コード!$AM$3:$AN$5,2,FALSE)),"エラー")</f>
        <v/>
      </c>
      <c r="AH283" s="94" t="str">
        <f>IFERROR(IF(P283="","",VLOOKUP(P283,コード!$AM$3:$AN$5,2,FALSE)),"エラー")</f>
        <v/>
      </c>
      <c r="AI283" s="96" t="str">
        <f>IFERROR(IF(OR(Q283="",R283=""),"",VLOOKUP(Q283&amp;R283,コード!$AS$3:$AT$12,2,FALSE)),"エラー")</f>
        <v/>
      </c>
      <c r="AJ283" s="90"/>
      <c r="AK283" s="166" t="str">
        <f t="shared" si="48"/>
        <v/>
      </c>
      <c r="AL283" s="139" t="str">
        <f t="shared" si="49"/>
        <v/>
      </c>
      <c r="AM283" s="139" t="str">
        <f t="shared" si="50"/>
        <v/>
      </c>
      <c r="AN283" s="139" t="str">
        <f t="shared" si="51"/>
        <v/>
      </c>
      <c r="AO283" s="139" t="str">
        <f t="shared" si="52"/>
        <v/>
      </c>
      <c r="AP283" s="139" t="str">
        <f t="shared" si="53"/>
        <v/>
      </c>
      <c r="AQ283" s="141" t="str">
        <f t="shared" si="54"/>
        <v/>
      </c>
    </row>
    <row r="284" spans="1:43" ht="24" customHeight="1">
      <c r="A284" s="239"/>
      <c r="B284" s="240"/>
      <c r="C284" s="220"/>
      <c r="D284" s="221"/>
      <c r="E284" s="222"/>
      <c r="F284" s="220"/>
      <c r="G284" s="220"/>
      <c r="H284" s="223"/>
      <c r="I284" s="220"/>
      <c r="J284" s="224"/>
      <c r="K284" s="220"/>
      <c r="L284" s="221"/>
      <c r="M284" s="225"/>
      <c r="N284" s="224"/>
      <c r="O284" s="224"/>
      <c r="P284" s="222"/>
      <c r="Q284" s="226"/>
      <c r="R284" s="227"/>
      <c r="S284" s="241"/>
      <c r="T284" s="242"/>
      <c r="U284" s="243"/>
      <c r="V284" s="97"/>
      <c r="W284" s="175" t="str">
        <f t="shared" si="55"/>
        <v/>
      </c>
      <c r="X284" s="93" t="str">
        <f t="shared" ref="X284:X311" si="57">IF(OR($C$8="",A284=""),"",$C$8)</f>
        <v/>
      </c>
      <c r="Y284" s="174" t="str">
        <f>IF(A284="","",IF(A284&lt;&gt;273,"エラー",273&amp;"人目"))</f>
        <v/>
      </c>
      <c r="Z284" s="95" t="str">
        <f>IFERROR(IF(OR(C284="",D284="",E284=""),"",VLOOKUP(C284&amp;D284&amp;E284,コード!$K$3:$L$210,2,FALSE)),"エラー")</f>
        <v/>
      </c>
      <c r="AA284" s="92" t="str">
        <f>IFERROR(IF(F284="","",VLOOKUP(F284,コード!$N$3:$O$4,2,FALSE)),"エラー")</f>
        <v/>
      </c>
      <c r="AB284" s="91" t="str">
        <f>IFERROR(IF(OR(G284="",H284=""),"",VLOOKUP(G284&amp;H284,コード!$T$3:$U$13,2,FALSE)),"エラー")</f>
        <v/>
      </c>
      <c r="AC284" s="91" t="str">
        <f>IFERROR(IF(I284="","",VLOOKUP(I284,コード!$W$3:$X$10,2,FALSE)),"エラー")</f>
        <v/>
      </c>
      <c r="AD284" s="91" t="str">
        <f>IFERROR(IF(J284="","",VLOOKUP(J284,コード!$Z$3:$AA$4,2,FALSE)),"エラー")</f>
        <v/>
      </c>
      <c r="AE284" s="176" t="str">
        <f t="shared" si="56"/>
        <v/>
      </c>
      <c r="AF284" s="177" t="str">
        <f>IFERROR(IF(N284="","",VLOOKUP(N284,コード!$AG$3:$AH$5,2,FALSE)),"エラー")</f>
        <v/>
      </c>
      <c r="AG284" s="94" t="str">
        <f>IFERROR(IF(O284="","",VLOOKUP(O284,コード!$AM$3:$AN$5,2,FALSE)),"エラー")</f>
        <v/>
      </c>
      <c r="AH284" s="94" t="str">
        <f>IFERROR(IF(P284="","",VLOOKUP(P284,コード!$AM$3:$AN$5,2,FALSE)),"エラー")</f>
        <v/>
      </c>
      <c r="AI284" s="96" t="str">
        <f>IFERROR(IF(OR(Q284="",R284=""),"",VLOOKUP(Q284&amp;R284,コード!$AS$3:$AT$12,2,FALSE)),"エラー")</f>
        <v/>
      </c>
      <c r="AJ284" s="90"/>
      <c r="AK284" s="166" t="str">
        <f t="shared" si="48"/>
        <v/>
      </c>
      <c r="AL284" s="139" t="str">
        <f t="shared" si="49"/>
        <v/>
      </c>
      <c r="AM284" s="139" t="str">
        <f t="shared" si="50"/>
        <v/>
      </c>
      <c r="AN284" s="139" t="str">
        <f t="shared" si="51"/>
        <v/>
      </c>
      <c r="AO284" s="139" t="str">
        <f t="shared" si="52"/>
        <v/>
      </c>
      <c r="AP284" s="139" t="str">
        <f t="shared" si="53"/>
        <v/>
      </c>
      <c r="AQ284" s="141" t="str">
        <f t="shared" si="54"/>
        <v/>
      </c>
    </row>
    <row r="285" spans="1:43" ht="24" customHeight="1">
      <c r="A285" s="239"/>
      <c r="B285" s="240"/>
      <c r="C285" s="220"/>
      <c r="D285" s="221"/>
      <c r="E285" s="222"/>
      <c r="F285" s="220"/>
      <c r="G285" s="220"/>
      <c r="H285" s="223"/>
      <c r="I285" s="220"/>
      <c r="J285" s="224"/>
      <c r="K285" s="220"/>
      <c r="L285" s="221"/>
      <c r="M285" s="225"/>
      <c r="N285" s="224"/>
      <c r="O285" s="224"/>
      <c r="P285" s="222"/>
      <c r="Q285" s="226"/>
      <c r="R285" s="227"/>
      <c r="S285" s="241"/>
      <c r="T285" s="242"/>
      <c r="U285" s="243"/>
      <c r="V285" s="97"/>
      <c r="W285" s="175" t="str">
        <f t="shared" si="55"/>
        <v/>
      </c>
      <c r="X285" s="93" t="str">
        <f t="shared" si="57"/>
        <v/>
      </c>
      <c r="Y285" s="174" t="str">
        <f>IF(A285="","",IF(A285&lt;&gt;274,"エラー",274&amp;"人目"))</f>
        <v/>
      </c>
      <c r="Z285" s="95" t="str">
        <f>IFERROR(IF(OR(C285="",D285="",E285=""),"",VLOOKUP(C285&amp;D285&amp;E285,コード!$K$3:$L$210,2,FALSE)),"エラー")</f>
        <v/>
      </c>
      <c r="AA285" s="92" t="str">
        <f>IFERROR(IF(F285="","",VLOOKUP(F285,コード!$N$3:$O$4,2,FALSE)),"エラー")</f>
        <v/>
      </c>
      <c r="AB285" s="91" t="str">
        <f>IFERROR(IF(OR(G285="",H285=""),"",VLOOKUP(G285&amp;H285,コード!$T$3:$U$13,2,FALSE)),"エラー")</f>
        <v/>
      </c>
      <c r="AC285" s="91" t="str">
        <f>IFERROR(IF(I285="","",VLOOKUP(I285,コード!$W$3:$X$10,2,FALSE)),"エラー")</f>
        <v/>
      </c>
      <c r="AD285" s="91" t="str">
        <f>IFERROR(IF(J285="","",VLOOKUP(J285,コード!$Z$3:$AA$4,2,FALSE)),"エラー")</f>
        <v/>
      </c>
      <c r="AE285" s="176" t="str">
        <f t="shared" si="56"/>
        <v/>
      </c>
      <c r="AF285" s="177" t="str">
        <f>IFERROR(IF(N285="","",VLOOKUP(N285,コード!$AG$3:$AH$5,2,FALSE)),"エラー")</f>
        <v/>
      </c>
      <c r="AG285" s="94" t="str">
        <f>IFERROR(IF(O285="","",VLOOKUP(O285,コード!$AM$3:$AN$5,2,FALSE)),"エラー")</f>
        <v/>
      </c>
      <c r="AH285" s="94" t="str">
        <f>IFERROR(IF(P285="","",VLOOKUP(P285,コード!$AM$3:$AN$5,2,FALSE)),"エラー")</f>
        <v/>
      </c>
      <c r="AI285" s="96" t="str">
        <f>IFERROR(IF(OR(Q285="",R285=""),"",VLOOKUP(Q285&amp;R285,コード!$AS$3:$AT$12,2,FALSE)),"エラー")</f>
        <v/>
      </c>
      <c r="AJ285" s="90"/>
      <c r="AK285" s="166" t="str">
        <f t="shared" si="48"/>
        <v/>
      </c>
      <c r="AL285" s="139" t="str">
        <f t="shared" si="49"/>
        <v/>
      </c>
      <c r="AM285" s="139" t="str">
        <f t="shared" si="50"/>
        <v/>
      </c>
      <c r="AN285" s="139" t="str">
        <f t="shared" si="51"/>
        <v/>
      </c>
      <c r="AO285" s="139" t="str">
        <f t="shared" si="52"/>
        <v/>
      </c>
      <c r="AP285" s="139" t="str">
        <f t="shared" si="53"/>
        <v/>
      </c>
      <c r="AQ285" s="141" t="str">
        <f t="shared" si="54"/>
        <v/>
      </c>
    </row>
    <row r="286" spans="1:43" ht="24" customHeight="1">
      <c r="A286" s="239"/>
      <c r="B286" s="240"/>
      <c r="C286" s="220"/>
      <c r="D286" s="221"/>
      <c r="E286" s="222"/>
      <c r="F286" s="220"/>
      <c r="G286" s="220"/>
      <c r="H286" s="223"/>
      <c r="I286" s="220"/>
      <c r="J286" s="224"/>
      <c r="K286" s="220"/>
      <c r="L286" s="221"/>
      <c r="M286" s="225"/>
      <c r="N286" s="224"/>
      <c r="O286" s="224"/>
      <c r="P286" s="222"/>
      <c r="Q286" s="226"/>
      <c r="R286" s="227"/>
      <c r="S286" s="241"/>
      <c r="T286" s="242"/>
      <c r="U286" s="243"/>
      <c r="V286" s="97"/>
      <c r="W286" s="175" t="str">
        <f t="shared" si="55"/>
        <v/>
      </c>
      <c r="X286" s="93" t="str">
        <f t="shared" si="57"/>
        <v/>
      </c>
      <c r="Y286" s="174" t="str">
        <f>IF(A286="","",IF(A286&lt;&gt;275,"エラー",275&amp;"人目"))</f>
        <v/>
      </c>
      <c r="Z286" s="95" t="str">
        <f>IFERROR(IF(OR(C286="",D286="",E286=""),"",VLOOKUP(C286&amp;D286&amp;E286,コード!$K$3:$L$210,2,FALSE)),"エラー")</f>
        <v/>
      </c>
      <c r="AA286" s="92" t="str">
        <f>IFERROR(IF(F286="","",VLOOKUP(F286,コード!$N$3:$O$4,2,FALSE)),"エラー")</f>
        <v/>
      </c>
      <c r="AB286" s="91" t="str">
        <f>IFERROR(IF(OR(G286="",H286=""),"",VLOOKUP(G286&amp;H286,コード!$T$3:$U$13,2,FALSE)),"エラー")</f>
        <v/>
      </c>
      <c r="AC286" s="91" t="str">
        <f>IFERROR(IF(I286="","",VLOOKUP(I286,コード!$W$3:$X$10,2,FALSE)),"エラー")</f>
        <v/>
      </c>
      <c r="AD286" s="91" t="str">
        <f>IFERROR(IF(J286="","",VLOOKUP(J286,コード!$Z$3:$AA$4,2,FALSE)),"エラー")</f>
        <v/>
      </c>
      <c r="AE286" s="176" t="str">
        <f t="shared" si="56"/>
        <v/>
      </c>
      <c r="AF286" s="177" t="str">
        <f>IFERROR(IF(N286="","",VLOOKUP(N286,コード!$AG$3:$AH$5,2,FALSE)),"エラー")</f>
        <v/>
      </c>
      <c r="AG286" s="94" t="str">
        <f>IFERROR(IF(O286="","",VLOOKUP(O286,コード!$AM$3:$AN$5,2,FALSE)),"エラー")</f>
        <v/>
      </c>
      <c r="AH286" s="94" t="str">
        <f>IFERROR(IF(P286="","",VLOOKUP(P286,コード!$AM$3:$AN$5,2,FALSE)),"エラー")</f>
        <v/>
      </c>
      <c r="AI286" s="96" t="str">
        <f>IFERROR(IF(OR(Q286="",R286=""),"",VLOOKUP(Q286&amp;R286,コード!$AS$3:$AT$12,2,FALSE)),"エラー")</f>
        <v/>
      </c>
      <c r="AJ286" s="90"/>
      <c r="AK286" s="166" t="str">
        <f t="shared" si="48"/>
        <v/>
      </c>
      <c r="AL286" s="139" t="str">
        <f t="shared" si="49"/>
        <v/>
      </c>
      <c r="AM286" s="139" t="str">
        <f t="shared" si="50"/>
        <v/>
      </c>
      <c r="AN286" s="139" t="str">
        <f t="shared" si="51"/>
        <v/>
      </c>
      <c r="AO286" s="139" t="str">
        <f t="shared" si="52"/>
        <v/>
      </c>
      <c r="AP286" s="139" t="str">
        <f t="shared" si="53"/>
        <v/>
      </c>
      <c r="AQ286" s="141" t="str">
        <f t="shared" si="54"/>
        <v/>
      </c>
    </row>
    <row r="287" spans="1:43" ht="24" customHeight="1">
      <c r="A287" s="239"/>
      <c r="B287" s="240"/>
      <c r="C287" s="220"/>
      <c r="D287" s="221"/>
      <c r="E287" s="222"/>
      <c r="F287" s="220"/>
      <c r="G287" s="220"/>
      <c r="H287" s="223"/>
      <c r="I287" s="220"/>
      <c r="J287" s="224"/>
      <c r="K287" s="220"/>
      <c r="L287" s="221"/>
      <c r="M287" s="225"/>
      <c r="N287" s="224"/>
      <c r="O287" s="224"/>
      <c r="P287" s="222"/>
      <c r="Q287" s="226"/>
      <c r="R287" s="227"/>
      <c r="S287" s="241"/>
      <c r="T287" s="242"/>
      <c r="U287" s="243"/>
      <c r="V287" s="97"/>
      <c r="W287" s="175" t="str">
        <f t="shared" si="55"/>
        <v/>
      </c>
      <c r="X287" s="93" t="str">
        <f t="shared" si="57"/>
        <v/>
      </c>
      <c r="Y287" s="174" t="str">
        <f>IF(A287="","",IF(A287&lt;&gt;276,"エラー",276&amp;"人目"))</f>
        <v/>
      </c>
      <c r="Z287" s="95" t="str">
        <f>IFERROR(IF(OR(C287="",D287="",E287=""),"",VLOOKUP(C287&amp;D287&amp;E287,コード!$K$3:$L$210,2,FALSE)),"エラー")</f>
        <v/>
      </c>
      <c r="AA287" s="92" t="str">
        <f>IFERROR(IF(F287="","",VLOOKUP(F287,コード!$N$3:$O$4,2,FALSE)),"エラー")</f>
        <v/>
      </c>
      <c r="AB287" s="91" t="str">
        <f>IFERROR(IF(OR(G287="",H287=""),"",VLOOKUP(G287&amp;H287,コード!$T$3:$U$13,2,FALSE)),"エラー")</f>
        <v/>
      </c>
      <c r="AC287" s="91" t="str">
        <f>IFERROR(IF(I287="","",VLOOKUP(I287,コード!$W$3:$X$10,2,FALSE)),"エラー")</f>
        <v/>
      </c>
      <c r="AD287" s="91" t="str">
        <f>IFERROR(IF(J287="","",VLOOKUP(J287,コード!$Z$3:$AA$4,2,FALSE)),"エラー")</f>
        <v/>
      </c>
      <c r="AE287" s="176" t="str">
        <f t="shared" si="56"/>
        <v/>
      </c>
      <c r="AF287" s="177" t="str">
        <f>IFERROR(IF(N287="","",VLOOKUP(N287,コード!$AG$3:$AH$5,2,FALSE)),"エラー")</f>
        <v/>
      </c>
      <c r="AG287" s="94" t="str">
        <f>IFERROR(IF(O287="","",VLOOKUP(O287,コード!$AM$3:$AN$5,2,FALSE)),"エラー")</f>
        <v/>
      </c>
      <c r="AH287" s="94" t="str">
        <f>IFERROR(IF(P287="","",VLOOKUP(P287,コード!$AM$3:$AN$5,2,FALSE)),"エラー")</f>
        <v/>
      </c>
      <c r="AI287" s="96" t="str">
        <f>IFERROR(IF(OR(Q287="",R287=""),"",VLOOKUP(Q287&amp;R287,コード!$AS$3:$AT$12,2,FALSE)),"エラー")</f>
        <v/>
      </c>
      <c r="AJ287" s="90"/>
      <c r="AK287" s="166" t="str">
        <f t="shared" si="48"/>
        <v/>
      </c>
      <c r="AL287" s="139" t="str">
        <f t="shared" si="49"/>
        <v/>
      </c>
      <c r="AM287" s="139" t="str">
        <f t="shared" si="50"/>
        <v/>
      </c>
      <c r="AN287" s="139" t="str">
        <f t="shared" si="51"/>
        <v/>
      </c>
      <c r="AO287" s="139" t="str">
        <f t="shared" si="52"/>
        <v/>
      </c>
      <c r="AP287" s="139" t="str">
        <f t="shared" si="53"/>
        <v/>
      </c>
      <c r="AQ287" s="141" t="str">
        <f t="shared" si="54"/>
        <v/>
      </c>
    </row>
    <row r="288" spans="1:43" ht="24" customHeight="1">
      <c r="A288" s="239"/>
      <c r="B288" s="240"/>
      <c r="C288" s="220"/>
      <c r="D288" s="221"/>
      <c r="E288" s="222"/>
      <c r="F288" s="220"/>
      <c r="G288" s="220"/>
      <c r="H288" s="223"/>
      <c r="I288" s="220"/>
      <c r="J288" s="224"/>
      <c r="K288" s="220"/>
      <c r="L288" s="221"/>
      <c r="M288" s="225"/>
      <c r="N288" s="224"/>
      <c r="O288" s="224"/>
      <c r="P288" s="222"/>
      <c r="Q288" s="226"/>
      <c r="R288" s="227"/>
      <c r="S288" s="241"/>
      <c r="T288" s="242"/>
      <c r="U288" s="243"/>
      <c r="V288" s="97"/>
      <c r="W288" s="175" t="str">
        <f t="shared" si="55"/>
        <v/>
      </c>
      <c r="X288" s="93" t="str">
        <f t="shared" si="57"/>
        <v/>
      </c>
      <c r="Y288" s="174" t="str">
        <f>IF(A288="","",IF(A288&lt;&gt;277,"エラー",277&amp;"人目"))</f>
        <v/>
      </c>
      <c r="Z288" s="95" t="str">
        <f>IFERROR(IF(OR(C288="",D288="",E288=""),"",VLOOKUP(C288&amp;D288&amp;E288,コード!$K$3:$L$210,2,FALSE)),"エラー")</f>
        <v/>
      </c>
      <c r="AA288" s="92" t="str">
        <f>IFERROR(IF(F288="","",VLOOKUP(F288,コード!$N$3:$O$4,2,FALSE)),"エラー")</f>
        <v/>
      </c>
      <c r="AB288" s="91" t="str">
        <f>IFERROR(IF(OR(G288="",H288=""),"",VLOOKUP(G288&amp;H288,コード!$T$3:$U$13,2,FALSE)),"エラー")</f>
        <v/>
      </c>
      <c r="AC288" s="91" t="str">
        <f>IFERROR(IF(I288="","",VLOOKUP(I288,コード!$W$3:$X$10,2,FALSE)),"エラー")</f>
        <v/>
      </c>
      <c r="AD288" s="91" t="str">
        <f>IFERROR(IF(J288="","",VLOOKUP(J288,コード!$Z$3:$AA$4,2,FALSE)),"エラー")</f>
        <v/>
      </c>
      <c r="AE288" s="176" t="str">
        <f t="shared" si="56"/>
        <v/>
      </c>
      <c r="AF288" s="177" t="str">
        <f>IFERROR(IF(N288="","",VLOOKUP(N288,コード!$AG$3:$AH$5,2,FALSE)),"エラー")</f>
        <v/>
      </c>
      <c r="AG288" s="94" t="str">
        <f>IFERROR(IF(O288="","",VLOOKUP(O288,コード!$AM$3:$AN$5,2,FALSE)),"エラー")</f>
        <v/>
      </c>
      <c r="AH288" s="94" t="str">
        <f>IFERROR(IF(P288="","",VLOOKUP(P288,コード!$AM$3:$AN$5,2,FALSE)),"エラー")</f>
        <v/>
      </c>
      <c r="AI288" s="96" t="str">
        <f>IFERROR(IF(OR(Q288="",R288=""),"",VLOOKUP(Q288&amp;R288,コード!$AS$3:$AT$12,2,FALSE)),"エラー")</f>
        <v/>
      </c>
      <c r="AJ288" s="90"/>
      <c r="AK288" s="166" t="str">
        <f t="shared" si="48"/>
        <v/>
      </c>
      <c r="AL288" s="139" t="str">
        <f t="shared" si="49"/>
        <v/>
      </c>
      <c r="AM288" s="139" t="str">
        <f t="shared" si="50"/>
        <v/>
      </c>
      <c r="AN288" s="139" t="str">
        <f t="shared" si="51"/>
        <v/>
      </c>
      <c r="AO288" s="139" t="str">
        <f t="shared" si="52"/>
        <v/>
      </c>
      <c r="AP288" s="139" t="str">
        <f t="shared" si="53"/>
        <v/>
      </c>
      <c r="AQ288" s="141" t="str">
        <f t="shared" si="54"/>
        <v/>
      </c>
    </row>
    <row r="289" spans="1:43" ht="24" customHeight="1">
      <c r="A289" s="239"/>
      <c r="B289" s="240"/>
      <c r="C289" s="220"/>
      <c r="D289" s="221"/>
      <c r="E289" s="222"/>
      <c r="F289" s="220"/>
      <c r="G289" s="220"/>
      <c r="H289" s="223"/>
      <c r="I289" s="220"/>
      <c r="J289" s="224"/>
      <c r="K289" s="220"/>
      <c r="L289" s="221"/>
      <c r="M289" s="225"/>
      <c r="N289" s="224"/>
      <c r="O289" s="224"/>
      <c r="P289" s="222"/>
      <c r="Q289" s="226"/>
      <c r="R289" s="227"/>
      <c r="S289" s="241"/>
      <c r="T289" s="242"/>
      <c r="U289" s="243"/>
      <c r="V289" s="97"/>
      <c r="W289" s="175" t="str">
        <f t="shared" si="55"/>
        <v/>
      </c>
      <c r="X289" s="93" t="str">
        <f t="shared" si="57"/>
        <v/>
      </c>
      <c r="Y289" s="174" t="str">
        <f>IF(A289="","",IF(A289&lt;&gt;278,"エラー",278&amp;"人目"))</f>
        <v/>
      </c>
      <c r="Z289" s="95" t="str">
        <f>IFERROR(IF(OR(C289="",D289="",E289=""),"",VLOOKUP(C289&amp;D289&amp;E289,コード!$K$3:$L$210,2,FALSE)),"エラー")</f>
        <v/>
      </c>
      <c r="AA289" s="92" t="str">
        <f>IFERROR(IF(F289="","",VLOOKUP(F289,コード!$N$3:$O$4,2,FALSE)),"エラー")</f>
        <v/>
      </c>
      <c r="AB289" s="91" t="str">
        <f>IFERROR(IF(OR(G289="",H289=""),"",VLOOKUP(G289&amp;H289,コード!$T$3:$U$13,2,FALSE)),"エラー")</f>
        <v/>
      </c>
      <c r="AC289" s="91" t="str">
        <f>IFERROR(IF(I289="","",VLOOKUP(I289,コード!$W$3:$X$10,2,FALSE)),"エラー")</f>
        <v/>
      </c>
      <c r="AD289" s="91" t="str">
        <f>IFERROR(IF(J289="","",VLOOKUP(J289,コード!$Z$3:$AA$4,2,FALSE)),"エラー")</f>
        <v/>
      </c>
      <c r="AE289" s="176" t="str">
        <f t="shared" si="56"/>
        <v/>
      </c>
      <c r="AF289" s="177" t="str">
        <f>IFERROR(IF(N289="","",VLOOKUP(N289,コード!$AG$3:$AH$5,2,FALSE)),"エラー")</f>
        <v/>
      </c>
      <c r="AG289" s="94" t="str">
        <f>IFERROR(IF(O289="","",VLOOKUP(O289,コード!$AM$3:$AN$5,2,FALSE)),"エラー")</f>
        <v/>
      </c>
      <c r="AH289" s="94" t="str">
        <f>IFERROR(IF(P289="","",VLOOKUP(P289,コード!$AM$3:$AN$5,2,FALSE)),"エラー")</f>
        <v/>
      </c>
      <c r="AI289" s="96" t="str">
        <f>IFERROR(IF(OR(Q289="",R289=""),"",VLOOKUP(Q289&amp;R289,コード!$AS$3:$AT$12,2,FALSE)),"エラー")</f>
        <v/>
      </c>
      <c r="AJ289" s="90"/>
      <c r="AK289" s="166" t="str">
        <f t="shared" si="48"/>
        <v/>
      </c>
      <c r="AL289" s="139" t="str">
        <f t="shared" si="49"/>
        <v/>
      </c>
      <c r="AM289" s="139" t="str">
        <f t="shared" si="50"/>
        <v/>
      </c>
      <c r="AN289" s="139" t="str">
        <f t="shared" si="51"/>
        <v/>
      </c>
      <c r="AO289" s="139" t="str">
        <f t="shared" si="52"/>
        <v/>
      </c>
      <c r="AP289" s="139" t="str">
        <f t="shared" si="53"/>
        <v/>
      </c>
      <c r="AQ289" s="141" t="str">
        <f t="shared" si="54"/>
        <v/>
      </c>
    </row>
    <row r="290" spans="1:43" ht="24" customHeight="1">
      <c r="A290" s="239"/>
      <c r="B290" s="240"/>
      <c r="C290" s="220"/>
      <c r="D290" s="221"/>
      <c r="E290" s="222"/>
      <c r="F290" s="220"/>
      <c r="G290" s="220"/>
      <c r="H290" s="223"/>
      <c r="I290" s="220"/>
      <c r="J290" s="224"/>
      <c r="K290" s="220"/>
      <c r="L290" s="221"/>
      <c r="M290" s="225"/>
      <c r="N290" s="224"/>
      <c r="O290" s="224"/>
      <c r="P290" s="222"/>
      <c r="Q290" s="226"/>
      <c r="R290" s="227"/>
      <c r="S290" s="241"/>
      <c r="T290" s="242"/>
      <c r="U290" s="243"/>
      <c r="V290" s="97"/>
      <c r="W290" s="175" t="str">
        <f t="shared" si="55"/>
        <v/>
      </c>
      <c r="X290" s="93" t="str">
        <f t="shared" si="57"/>
        <v/>
      </c>
      <c r="Y290" s="174" t="str">
        <f>IF(A290="","",IF(A290&lt;&gt;279,"エラー",279&amp;"人目"))</f>
        <v/>
      </c>
      <c r="Z290" s="95" t="str">
        <f>IFERROR(IF(OR(C290="",D290="",E290=""),"",VLOOKUP(C290&amp;D290&amp;E290,コード!$K$3:$L$210,2,FALSE)),"エラー")</f>
        <v/>
      </c>
      <c r="AA290" s="92" t="str">
        <f>IFERROR(IF(F290="","",VLOOKUP(F290,コード!$N$3:$O$4,2,FALSE)),"エラー")</f>
        <v/>
      </c>
      <c r="AB290" s="91" t="str">
        <f>IFERROR(IF(OR(G290="",H290=""),"",VLOOKUP(G290&amp;H290,コード!$T$3:$U$13,2,FALSE)),"エラー")</f>
        <v/>
      </c>
      <c r="AC290" s="91" t="str">
        <f>IFERROR(IF(I290="","",VLOOKUP(I290,コード!$W$3:$X$10,2,FALSE)),"エラー")</f>
        <v/>
      </c>
      <c r="AD290" s="91" t="str">
        <f>IFERROR(IF(J290="","",VLOOKUP(J290,コード!$Z$3:$AA$4,2,FALSE)),"エラー")</f>
        <v/>
      </c>
      <c r="AE290" s="176" t="str">
        <f t="shared" si="56"/>
        <v/>
      </c>
      <c r="AF290" s="177" t="str">
        <f>IFERROR(IF(N290="","",VLOOKUP(N290,コード!$AG$3:$AH$5,2,FALSE)),"エラー")</f>
        <v/>
      </c>
      <c r="AG290" s="94" t="str">
        <f>IFERROR(IF(O290="","",VLOOKUP(O290,コード!$AM$3:$AN$5,2,FALSE)),"エラー")</f>
        <v/>
      </c>
      <c r="AH290" s="94" t="str">
        <f>IFERROR(IF(P290="","",VLOOKUP(P290,コード!$AM$3:$AN$5,2,FALSE)),"エラー")</f>
        <v/>
      </c>
      <c r="AI290" s="96" t="str">
        <f>IFERROR(IF(OR(Q290="",R290=""),"",VLOOKUP(Q290&amp;R290,コード!$AS$3:$AT$12,2,FALSE)),"エラー")</f>
        <v/>
      </c>
      <c r="AJ290" s="90"/>
      <c r="AK290" s="166" t="str">
        <f t="shared" si="48"/>
        <v/>
      </c>
      <c r="AL290" s="139" t="str">
        <f t="shared" si="49"/>
        <v/>
      </c>
      <c r="AM290" s="139" t="str">
        <f t="shared" si="50"/>
        <v/>
      </c>
      <c r="AN290" s="139" t="str">
        <f t="shared" si="51"/>
        <v/>
      </c>
      <c r="AO290" s="139" t="str">
        <f t="shared" si="52"/>
        <v/>
      </c>
      <c r="AP290" s="139" t="str">
        <f t="shared" si="53"/>
        <v/>
      </c>
      <c r="AQ290" s="141" t="str">
        <f t="shared" si="54"/>
        <v/>
      </c>
    </row>
    <row r="291" spans="1:43" ht="24" customHeight="1">
      <c r="A291" s="239"/>
      <c r="B291" s="240"/>
      <c r="C291" s="220"/>
      <c r="D291" s="221"/>
      <c r="E291" s="222"/>
      <c r="F291" s="220"/>
      <c r="G291" s="220"/>
      <c r="H291" s="223"/>
      <c r="I291" s="220"/>
      <c r="J291" s="224"/>
      <c r="K291" s="220"/>
      <c r="L291" s="221"/>
      <c r="M291" s="225"/>
      <c r="N291" s="224"/>
      <c r="O291" s="224"/>
      <c r="P291" s="222"/>
      <c r="Q291" s="226"/>
      <c r="R291" s="227"/>
      <c r="S291" s="241"/>
      <c r="T291" s="242"/>
      <c r="U291" s="243"/>
      <c r="V291" s="97"/>
      <c r="W291" s="175" t="str">
        <f t="shared" si="55"/>
        <v/>
      </c>
      <c r="X291" s="93" t="str">
        <f t="shared" si="57"/>
        <v/>
      </c>
      <c r="Y291" s="174" t="str">
        <f>IF(A291="","",IF(A291&lt;&gt;280,"エラー",280&amp;"人目"))</f>
        <v/>
      </c>
      <c r="Z291" s="95" t="str">
        <f>IFERROR(IF(OR(C291="",D291="",E291=""),"",VLOOKUP(C291&amp;D291&amp;E291,コード!$K$3:$L$210,2,FALSE)),"エラー")</f>
        <v/>
      </c>
      <c r="AA291" s="92" t="str">
        <f>IFERROR(IF(F291="","",VLOOKUP(F291,コード!$N$3:$O$4,2,FALSE)),"エラー")</f>
        <v/>
      </c>
      <c r="AB291" s="91" t="str">
        <f>IFERROR(IF(OR(G291="",H291=""),"",VLOOKUP(G291&amp;H291,コード!$T$3:$U$13,2,FALSE)),"エラー")</f>
        <v/>
      </c>
      <c r="AC291" s="91" t="str">
        <f>IFERROR(IF(I291="","",VLOOKUP(I291,コード!$W$3:$X$10,2,FALSE)),"エラー")</f>
        <v/>
      </c>
      <c r="AD291" s="91" t="str">
        <f>IFERROR(IF(J291="","",VLOOKUP(J291,コード!$Z$3:$AA$4,2,FALSE)),"エラー")</f>
        <v/>
      </c>
      <c r="AE291" s="176" t="str">
        <f t="shared" si="56"/>
        <v/>
      </c>
      <c r="AF291" s="177" t="str">
        <f>IFERROR(IF(N291="","",VLOOKUP(N291,コード!$AG$3:$AH$5,2,FALSE)),"エラー")</f>
        <v/>
      </c>
      <c r="AG291" s="94" t="str">
        <f>IFERROR(IF(O291="","",VLOOKUP(O291,コード!$AM$3:$AN$5,2,FALSE)),"エラー")</f>
        <v/>
      </c>
      <c r="AH291" s="94" t="str">
        <f>IFERROR(IF(P291="","",VLOOKUP(P291,コード!$AM$3:$AN$5,2,FALSE)),"エラー")</f>
        <v/>
      </c>
      <c r="AI291" s="96" t="str">
        <f>IFERROR(IF(OR(Q291="",R291=""),"",VLOOKUP(Q291&amp;R291,コード!$AS$3:$AT$12,2,FALSE)),"エラー")</f>
        <v/>
      </c>
      <c r="AJ291" s="90"/>
      <c r="AK291" s="166" t="str">
        <f t="shared" si="48"/>
        <v/>
      </c>
      <c r="AL291" s="139" t="str">
        <f t="shared" si="49"/>
        <v/>
      </c>
      <c r="AM291" s="139" t="str">
        <f t="shared" si="50"/>
        <v/>
      </c>
      <c r="AN291" s="139" t="str">
        <f t="shared" si="51"/>
        <v/>
      </c>
      <c r="AO291" s="139" t="str">
        <f t="shared" si="52"/>
        <v/>
      </c>
      <c r="AP291" s="139" t="str">
        <f t="shared" si="53"/>
        <v/>
      </c>
      <c r="AQ291" s="141" t="str">
        <f t="shared" si="54"/>
        <v/>
      </c>
    </row>
    <row r="292" spans="1:43" ht="24" customHeight="1">
      <c r="A292" s="239"/>
      <c r="B292" s="240"/>
      <c r="C292" s="220"/>
      <c r="D292" s="221"/>
      <c r="E292" s="222"/>
      <c r="F292" s="220"/>
      <c r="G292" s="220"/>
      <c r="H292" s="223"/>
      <c r="I292" s="220"/>
      <c r="J292" s="224"/>
      <c r="K292" s="220"/>
      <c r="L292" s="221"/>
      <c r="M292" s="225"/>
      <c r="N292" s="224"/>
      <c r="O292" s="224"/>
      <c r="P292" s="222"/>
      <c r="Q292" s="226"/>
      <c r="R292" s="227"/>
      <c r="S292" s="241"/>
      <c r="T292" s="242"/>
      <c r="U292" s="243"/>
      <c r="V292" s="97"/>
      <c r="W292" s="175" t="str">
        <f t="shared" si="55"/>
        <v/>
      </c>
      <c r="X292" s="93" t="str">
        <f t="shared" si="57"/>
        <v/>
      </c>
      <c r="Y292" s="174" t="str">
        <f>IF(A292="","",IF(A292&lt;&gt;281,"エラー",281&amp;"人目"))</f>
        <v/>
      </c>
      <c r="Z292" s="95" t="str">
        <f>IFERROR(IF(OR(C292="",D292="",E292=""),"",VLOOKUP(C292&amp;D292&amp;E292,コード!$K$3:$L$210,2,FALSE)),"エラー")</f>
        <v/>
      </c>
      <c r="AA292" s="92" t="str">
        <f>IFERROR(IF(F292="","",VLOOKUP(F292,コード!$N$3:$O$4,2,FALSE)),"エラー")</f>
        <v/>
      </c>
      <c r="AB292" s="91" t="str">
        <f>IFERROR(IF(OR(G292="",H292=""),"",VLOOKUP(G292&amp;H292,コード!$T$3:$U$13,2,FALSE)),"エラー")</f>
        <v/>
      </c>
      <c r="AC292" s="91" t="str">
        <f>IFERROR(IF(I292="","",VLOOKUP(I292,コード!$W$3:$X$10,2,FALSE)),"エラー")</f>
        <v/>
      </c>
      <c r="AD292" s="91" t="str">
        <f>IFERROR(IF(J292="","",VLOOKUP(J292,コード!$Z$3:$AA$4,2,FALSE)),"エラー")</f>
        <v/>
      </c>
      <c r="AE292" s="176" t="str">
        <f t="shared" si="56"/>
        <v/>
      </c>
      <c r="AF292" s="177" t="str">
        <f>IFERROR(IF(N292="","",VLOOKUP(N292,コード!$AG$3:$AH$5,2,FALSE)),"エラー")</f>
        <v/>
      </c>
      <c r="AG292" s="94" t="str">
        <f>IFERROR(IF(O292="","",VLOOKUP(O292,コード!$AM$3:$AN$5,2,FALSE)),"エラー")</f>
        <v/>
      </c>
      <c r="AH292" s="94" t="str">
        <f>IFERROR(IF(P292="","",VLOOKUP(P292,コード!$AM$3:$AN$5,2,FALSE)),"エラー")</f>
        <v/>
      </c>
      <c r="AI292" s="96" t="str">
        <f>IFERROR(IF(OR(Q292="",R292=""),"",VLOOKUP(Q292&amp;R292,コード!$AS$3:$AT$12,2,FALSE)),"エラー")</f>
        <v/>
      </c>
      <c r="AJ292" s="90"/>
      <c r="AK292" s="166" t="str">
        <f t="shared" si="48"/>
        <v/>
      </c>
      <c r="AL292" s="139" t="str">
        <f t="shared" si="49"/>
        <v/>
      </c>
      <c r="AM292" s="139" t="str">
        <f t="shared" si="50"/>
        <v/>
      </c>
      <c r="AN292" s="139" t="str">
        <f t="shared" si="51"/>
        <v/>
      </c>
      <c r="AO292" s="139" t="str">
        <f t="shared" si="52"/>
        <v/>
      </c>
      <c r="AP292" s="139" t="str">
        <f t="shared" si="53"/>
        <v/>
      </c>
      <c r="AQ292" s="141" t="str">
        <f t="shared" si="54"/>
        <v/>
      </c>
    </row>
    <row r="293" spans="1:43" ht="24" customHeight="1">
      <c r="A293" s="239"/>
      <c r="B293" s="240"/>
      <c r="C293" s="220"/>
      <c r="D293" s="221"/>
      <c r="E293" s="222"/>
      <c r="F293" s="220"/>
      <c r="G293" s="220"/>
      <c r="H293" s="223"/>
      <c r="I293" s="220"/>
      <c r="J293" s="224"/>
      <c r="K293" s="220"/>
      <c r="L293" s="221"/>
      <c r="M293" s="225"/>
      <c r="N293" s="224"/>
      <c r="O293" s="224"/>
      <c r="P293" s="222"/>
      <c r="Q293" s="226"/>
      <c r="R293" s="227"/>
      <c r="S293" s="241"/>
      <c r="T293" s="242"/>
      <c r="U293" s="243"/>
      <c r="V293" s="97"/>
      <c r="W293" s="175" t="str">
        <f t="shared" si="55"/>
        <v/>
      </c>
      <c r="X293" s="93" t="str">
        <f t="shared" si="57"/>
        <v/>
      </c>
      <c r="Y293" s="174" t="str">
        <f>IF(A293="","",IF(A293&lt;&gt;282,"エラー",282&amp;"人目"))</f>
        <v/>
      </c>
      <c r="Z293" s="95" t="str">
        <f>IFERROR(IF(OR(C293="",D293="",E293=""),"",VLOOKUP(C293&amp;D293&amp;E293,コード!$K$3:$L$210,2,FALSE)),"エラー")</f>
        <v/>
      </c>
      <c r="AA293" s="92" t="str">
        <f>IFERROR(IF(F293="","",VLOOKUP(F293,コード!$N$3:$O$4,2,FALSE)),"エラー")</f>
        <v/>
      </c>
      <c r="AB293" s="91" t="str">
        <f>IFERROR(IF(OR(G293="",H293=""),"",VLOOKUP(G293&amp;H293,コード!$T$3:$U$13,2,FALSE)),"エラー")</f>
        <v/>
      </c>
      <c r="AC293" s="91" t="str">
        <f>IFERROR(IF(I293="","",VLOOKUP(I293,コード!$W$3:$X$10,2,FALSE)),"エラー")</f>
        <v/>
      </c>
      <c r="AD293" s="91" t="str">
        <f>IFERROR(IF(J293="","",VLOOKUP(J293,コード!$Z$3:$AA$4,2,FALSE)),"エラー")</f>
        <v/>
      </c>
      <c r="AE293" s="176" t="str">
        <f t="shared" si="56"/>
        <v/>
      </c>
      <c r="AF293" s="177" t="str">
        <f>IFERROR(IF(N293="","",VLOOKUP(N293,コード!$AG$3:$AH$5,2,FALSE)),"エラー")</f>
        <v/>
      </c>
      <c r="AG293" s="94" t="str">
        <f>IFERROR(IF(O293="","",VLOOKUP(O293,コード!$AM$3:$AN$5,2,FALSE)),"エラー")</f>
        <v/>
      </c>
      <c r="AH293" s="94" t="str">
        <f>IFERROR(IF(P293="","",VLOOKUP(P293,コード!$AM$3:$AN$5,2,FALSE)),"エラー")</f>
        <v/>
      </c>
      <c r="AI293" s="96" t="str">
        <f>IFERROR(IF(OR(Q293="",R293=""),"",VLOOKUP(Q293&amp;R293,コード!$AS$3:$AT$12,2,FALSE)),"エラー")</f>
        <v/>
      </c>
      <c r="AJ293" s="90"/>
      <c r="AK293" s="166" t="str">
        <f t="shared" si="48"/>
        <v/>
      </c>
      <c r="AL293" s="139" t="str">
        <f t="shared" si="49"/>
        <v/>
      </c>
      <c r="AM293" s="139" t="str">
        <f t="shared" si="50"/>
        <v/>
      </c>
      <c r="AN293" s="139" t="str">
        <f t="shared" si="51"/>
        <v/>
      </c>
      <c r="AO293" s="139" t="str">
        <f t="shared" si="52"/>
        <v/>
      </c>
      <c r="AP293" s="139" t="str">
        <f t="shared" si="53"/>
        <v/>
      </c>
      <c r="AQ293" s="141" t="str">
        <f t="shared" si="54"/>
        <v/>
      </c>
    </row>
    <row r="294" spans="1:43" ht="24" customHeight="1">
      <c r="A294" s="239"/>
      <c r="B294" s="240"/>
      <c r="C294" s="220"/>
      <c r="D294" s="221"/>
      <c r="E294" s="222"/>
      <c r="F294" s="220"/>
      <c r="G294" s="220"/>
      <c r="H294" s="223"/>
      <c r="I294" s="220"/>
      <c r="J294" s="224"/>
      <c r="K294" s="220"/>
      <c r="L294" s="221"/>
      <c r="M294" s="225"/>
      <c r="N294" s="224"/>
      <c r="O294" s="224"/>
      <c r="P294" s="222"/>
      <c r="Q294" s="226"/>
      <c r="R294" s="227"/>
      <c r="S294" s="241"/>
      <c r="T294" s="242"/>
      <c r="U294" s="243"/>
      <c r="V294" s="97"/>
      <c r="W294" s="175" t="str">
        <f t="shared" si="55"/>
        <v/>
      </c>
      <c r="X294" s="93" t="str">
        <f t="shared" si="57"/>
        <v/>
      </c>
      <c r="Y294" s="174" t="str">
        <f>IF(A294="","",IF(A294&lt;&gt;283,"エラー",283&amp;"人目"))</f>
        <v/>
      </c>
      <c r="Z294" s="95" t="str">
        <f>IFERROR(IF(OR(C294="",D294="",E294=""),"",VLOOKUP(C294&amp;D294&amp;E294,コード!$K$3:$L$210,2,FALSE)),"エラー")</f>
        <v/>
      </c>
      <c r="AA294" s="92" t="str">
        <f>IFERROR(IF(F294="","",VLOOKUP(F294,コード!$N$3:$O$4,2,FALSE)),"エラー")</f>
        <v/>
      </c>
      <c r="AB294" s="91" t="str">
        <f>IFERROR(IF(OR(G294="",H294=""),"",VLOOKUP(G294&amp;H294,コード!$T$3:$U$13,2,FALSE)),"エラー")</f>
        <v/>
      </c>
      <c r="AC294" s="91" t="str">
        <f>IFERROR(IF(I294="","",VLOOKUP(I294,コード!$W$3:$X$10,2,FALSE)),"エラー")</f>
        <v/>
      </c>
      <c r="AD294" s="91" t="str">
        <f>IFERROR(IF(J294="","",VLOOKUP(J294,コード!$Z$3:$AA$4,2,FALSE)),"エラー")</f>
        <v/>
      </c>
      <c r="AE294" s="176" t="str">
        <f t="shared" si="56"/>
        <v/>
      </c>
      <c r="AF294" s="177" t="str">
        <f>IFERROR(IF(N294="","",VLOOKUP(N294,コード!$AG$3:$AH$5,2,FALSE)),"エラー")</f>
        <v/>
      </c>
      <c r="AG294" s="94" t="str">
        <f>IFERROR(IF(O294="","",VLOOKUP(O294,コード!$AM$3:$AN$5,2,FALSE)),"エラー")</f>
        <v/>
      </c>
      <c r="AH294" s="94" t="str">
        <f>IFERROR(IF(P294="","",VLOOKUP(P294,コード!$AM$3:$AN$5,2,FALSE)),"エラー")</f>
        <v/>
      </c>
      <c r="AI294" s="96" t="str">
        <f>IFERROR(IF(OR(Q294="",R294=""),"",VLOOKUP(Q294&amp;R294,コード!$AS$3:$AT$12,2,FALSE)),"エラー")</f>
        <v/>
      </c>
      <c r="AJ294" s="90"/>
      <c r="AK294" s="166" t="str">
        <f t="shared" si="48"/>
        <v/>
      </c>
      <c r="AL294" s="139" t="str">
        <f t="shared" si="49"/>
        <v/>
      </c>
      <c r="AM294" s="139" t="str">
        <f t="shared" si="50"/>
        <v/>
      </c>
      <c r="AN294" s="139" t="str">
        <f t="shared" si="51"/>
        <v/>
      </c>
      <c r="AO294" s="139" t="str">
        <f t="shared" si="52"/>
        <v/>
      </c>
      <c r="AP294" s="139" t="str">
        <f t="shared" si="53"/>
        <v/>
      </c>
      <c r="AQ294" s="141" t="str">
        <f t="shared" si="54"/>
        <v/>
      </c>
    </row>
    <row r="295" spans="1:43" ht="24" customHeight="1">
      <c r="A295" s="239"/>
      <c r="B295" s="240"/>
      <c r="C295" s="220"/>
      <c r="D295" s="221"/>
      <c r="E295" s="222"/>
      <c r="F295" s="220"/>
      <c r="G295" s="220"/>
      <c r="H295" s="223"/>
      <c r="I295" s="220"/>
      <c r="J295" s="224"/>
      <c r="K295" s="220"/>
      <c r="L295" s="221"/>
      <c r="M295" s="225"/>
      <c r="N295" s="224"/>
      <c r="O295" s="224"/>
      <c r="P295" s="222"/>
      <c r="Q295" s="226"/>
      <c r="R295" s="227"/>
      <c r="S295" s="241"/>
      <c r="T295" s="242"/>
      <c r="U295" s="243"/>
      <c r="V295" s="97"/>
      <c r="W295" s="175" t="str">
        <f t="shared" si="55"/>
        <v/>
      </c>
      <c r="X295" s="93" t="str">
        <f t="shared" si="57"/>
        <v/>
      </c>
      <c r="Y295" s="174" t="str">
        <f>IF(A295="","",IF(A295&lt;&gt;284,"エラー",284&amp;"人目"))</f>
        <v/>
      </c>
      <c r="Z295" s="95" t="str">
        <f>IFERROR(IF(OR(C295="",D295="",E295=""),"",VLOOKUP(C295&amp;D295&amp;E295,コード!$K$3:$L$210,2,FALSE)),"エラー")</f>
        <v/>
      </c>
      <c r="AA295" s="92" t="str">
        <f>IFERROR(IF(F295="","",VLOOKUP(F295,コード!$N$3:$O$4,2,FALSE)),"エラー")</f>
        <v/>
      </c>
      <c r="AB295" s="91" t="str">
        <f>IFERROR(IF(OR(G295="",H295=""),"",VLOOKUP(G295&amp;H295,コード!$T$3:$U$13,2,FALSE)),"エラー")</f>
        <v/>
      </c>
      <c r="AC295" s="91" t="str">
        <f>IFERROR(IF(I295="","",VLOOKUP(I295,コード!$W$3:$X$10,2,FALSE)),"エラー")</f>
        <v/>
      </c>
      <c r="AD295" s="91" t="str">
        <f>IFERROR(IF(J295="","",VLOOKUP(J295,コード!$Z$3:$AA$4,2,FALSE)),"エラー")</f>
        <v/>
      </c>
      <c r="AE295" s="176" t="str">
        <f t="shared" si="56"/>
        <v/>
      </c>
      <c r="AF295" s="177" t="str">
        <f>IFERROR(IF(N295="","",VLOOKUP(N295,コード!$AG$3:$AH$5,2,FALSE)),"エラー")</f>
        <v/>
      </c>
      <c r="AG295" s="94" t="str">
        <f>IFERROR(IF(O295="","",VLOOKUP(O295,コード!$AM$3:$AN$5,2,FALSE)),"エラー")</f>
        <v/>
      </c>
      <c r="AH295" s="94" t="str">
        <f>IFERROR(IF(P295="","",VLOOKUP(P295,コード!$AM$3:$AN$5,2,FALSE)),"エラー")</f>
        <v/>
      </c>
      <c r="AI295" s="96" t="str">
        <f>IFERROR(IF(OR(Q295="",R295=""),"",VLOOKUP(Q295&amp;R295,コード!$AS$3:$AT$12,2,FALSE)),"エラー")</f>
        <v/>
      </c>
      <c r="AJ295" s="90"/>
      <c r="AK295" s="166" t="str">
        <f t="shared" si="48"/>
        <v/>
      </c>
      <c r="AL295" s="139" t="str">
        <f t="shared" si="49"/>
        <v/>
      </c>
      <c r="AM295" s="139" t="str">
        <f t="shared" si="50"/>
        <v/>
      </c>
      <c r="AN295" s="139" t="str">
        <f t="shared" si="51"/>
        <v/>
      </c>
      <c r="AO295" s="139" t="str">
        <f t="shared" si="52"/>
        <v/>
      </c>
      <c r="AP295" s="139" t="str">
        <f t="shared" si="53"/>
        <v/>
      </c>
      <c r="AQ295" s="141" t="str">
        <f t="shared" si="54"/>
        <v/>
      </c>
    </row>
    <row r="296" spans="1:43" ht="24" customHeight="1">
      <c r="A296" s="239"/>
      <c r="B296" s="240"/>
      <c r="C296" s="220"/>
      <c r="D296" s="221"/>
      <c r="E296" s="222"/>
      <c r="F296" s="220"/>
      <c r="G296" s="220"/>
      <c r="H296" s="223"/>
      <c r="I296" s="220"/>
      <c r="J296" s="224"/>
      <c r="K296" s="220"/>
      <c r="L296" s="221"/>
      <c r="M296" s="225"/>
      <c r="N296" s="224"/>
      <c r="O296" s="224"/>
      <c r="P296" s="222"/>
      <c r="Q296" s="226"/>
      <c r="R296" s="227"/>
      <c r="S296" s="241"/>
      <c r="T296" s="242"/>
      <c r="U296" s="243"/>
      <c r="V296" s="97"/>
      <c r="W296" s="175" t="str">
        <f t="shared" si="55"/>
        <v/>
      </c>
      <c r="X296" s="93" t="str">
        <f t="shared" si="57"/>
        <v/>
      </c>
      <c r="Y296" s="174" t="str">
        <f>IF(A296="","",IF(A296&lt;&gt;285,"エラー",285&amp;"人目"))</f>
        <v/>
      </c>
      <c r="Z296" s="95" t="str">
        <f>IFERROR(IF(OR(C296="",D296="",E296=""),"",VLOOKUP(C296&amp;D296&amp;E296,コード!$K$3:$L$210,2,FALSE)),"エラー")</f>
        <v/>
      </c>
      <c r="AA296" s="92" t="str">
        <f>IFERROR(IF(F296="","",VLOOKUP(F296,コード!$N$3:$O$4,2,FALSE)),"エラー")</f>
        <v/>
      </c>
      <c r="AB296" s="91" t="str">
        <f>IFERROR(IF(OR(G296="",H296=""),"",VLOOKUP(G296&amp;H296,コード!$T$3:$U$13,2,FALSE)),"エラー")</f>
        <v/>
      </c>
      <c r="AC296" s="91" t="str">
        <f>IFERROR(IF(I296="","",VLOOKUP(I296,コード!$W$3:$X$10,2,FALSE)),"エラー")</f>
        <v/>
      </c>
      <c r="AD296" s="91" t="str">
        <f>IFERROR(IF(J296="","",VLOOKUP(J296,コード!$Z$3:$AA$4,2,FALSE)),"エラー")</f>
        <v/>
      </c>
      <c r="AE296" s="176" t="str">
        <f t="shared" si="56"/>
        <v/>
      </c>
      <c r="AF296" s="177" t="str">
        <f>IFERROR(IF(N296="","",VLOOKUP(N296,コード!$AG$3:$AH$5,2,FALSE)),"エラー")</f>
        <v/>
      </c>
      <c r="AG296" s="94" t="str">
        <f>IFERROR(IF(O296="","",VLOOKUP(O296,コード!$AM$3:$AN$5,2,FALSE)),"エラー")</f>
        <v/>
      </c>
      <c r="AH296" s="94" t="str">
        <f>IFERROR(IF(P296="","",VLOOKUP(P296,コード!$AM$3:$AN$5,2,FALSE)),"エラー")</f>
        <v/>
      </c>
      <c r="AI296" s="96" t="str">
        <f>IFERROR(IF(OR(Q296="",R296=""),"",VLOOKUP(Q296&amp;R296,コード!$AS$3:$AT$12,2,FALSE)),"エラー")</f>
        <v/>
      </c>
      <c r="AJ296" s="90"/>
      <c r="AK296" s="166" t="str">
        <f t="shared" si="48"/>
        <v/>
      </c>
      <c r="AL296" s="139" t="str">
        <f t="shared" si="49"/>
        <v/>
      </c>
      <c r="AM296" s="139" t="str">
        <f t="shared" si="50"/>
        <v/>
      </c>
      <c r="AN296" s="139" t="str">
        <f t="shared" si="51"/>
        <v/>
      </c>
      <c r="AO296" s="139" t="str">
        <f t="shared" si="52"/>
        <v/>
      </c>
      <c r="AP296" s="139" t="str">
        <f t="shared" si="53"/>
        <v/>
      </c>
      <c r="AQ296" s="141" t="str">
        <f t="shared" si="54"/>
        <v/>
      </c>
    </row>
    <row r="297" spans="1:43" ht="24" customHeight="1">
      <c r="A297" s="239"/>
      <c r="B297" s="240"/>
      <c r="C297" s="220"/>
      <c r="D297" s="221"/>
      <c r="E297" s="222"/>
      <c r="F297" s="220"/>
      <c r="G297" s="220"/>
      <c r="H297" s="223"/>
      <c r="I297" s="220"/>
      <c r="J297" s="224"/>
      <c r="K297" s="220"/>
      <c r="L297" s="221"/>
      <c r="M297" s="225"/>
      <c r="N297" s="224"/>
      <c r="O297" s="224"/>
      <c r="P297" s="222"/>
      <c r="Q297" s="226"/>
      <c r="R297" s="227"/>
      <c r="S297" s="241"/>
      <c r="T297" s="242"/>
      <c r="U297" s="243"/>
      <c r="V297" s="97"/>
      <c r="W297" s="175" t="str">
        <f t="shared" si="55"/>
        <v/>
      </c>
      <c r="X297" s="93" t="str">
        <f t="shared" si="57"/>
        <v/>
      </c>
      <c r="Y297" s="174" t="str">
        <f>IF(A297="","",IF(A297&lt;&gt;286,"エラー",286&amp;"人目"))</f>
        <v/>
      </c>
      <c r="Z297" s="95" t="str">
        <f>IFERROR(IF(OR(C297="",D297="",E297=""),"",VLOOKUP(C297&amp;D297&amp;E297,コード!$K$3:$L$210,2,FALSE)),"エラー")</f>
        <v/>
      </c>
      <c r="AA297" s="92" t="str">
        <f>IFERROR(IF(F297="","",VLOOKUP(F297,コード!$N$3:$O$4,2,FALSE)),"エラー")</f>
        <v/>
      </c>
      <c r="AB297" s="91" t="str">
        <f>IFERROR(IF(OR(G297="",H297=""),"",VLOOKUP(G297&amp;H297,コード!$T$3:$U$13,2,FALSE)),"エラー")</f>
        <v/>
      </c>
      <c r="AC297" s="91" t="str">
        <f>IFERROR(IF(I297="","",VLOOKUP(I297,コード!$W$3:$X$10,2,FALSE)),"エラー")</f>
        <v/>
      </c>
      <c r="AD297" s="91" t="str">
        <f>IFERROR(IF(J297="","",VLOOKUP(J297,コード!$Z$3:$AA$4,2,FALSE)),"エラー")</f>
        <v/>
      </c>
      <c r="AE297" s="176" t="str">
        <f t="shared" si="56"/>
        <v/>
      </c>
      <c r="AF297" s="177" t="str">
        <f>IFERROR(IF(N297="","",VLOOKUP(N297,コード!$AG$3:$AH$5,2,FALSE)),"エラー")</f>
        <v/>
      </c>
      <c r="AG297" s="94" t="str">
        <f>IFERROR(IF(O297="","",VLOOKUP(O297,コード!$AM$3:$AN$5,2,FALSE)),"エラー")</f>
        <v/>
      </c>
      <c r="AH297" s="94" t="str">
        <f>IFERROR(IF(P297="","",VLOOKUP(P297,コード!$AM$3:$AN$5,2,FALSE)),"エラー")</f>
        <v/>
      </c>
      <c r="AI297" s="96" t="str">
        <f>IFERROR(IF(OR(Q297="",R297=""),"",VLOOKUP(Q297&amp;R297,コード!$AS$3:$AT$12,2,FALSE)),"エラー")</f>
        <v/>
      </c>
      <c r="AJ297" s="90"/>
      <c r="AK297" s="166" t="str">
        <f t="shared" ref="AK297:AK311" si="58">IFERROR(IF(OR(C297="",D297="",E297="",J297=""),"",IF(AND(J297="1",OR(C297&amp;D297&amp;E297="190",C297&amp;D297&amp;E297="290",C297&amp;D297&amp;E297="390",C297&amp;D297&amp;E297="490",C297&amp;D297&amp;E297="590",C297&amp;D297&amp;E297="690",C297&amp;D297&amp;E297="790",C297&amp;D297&amp;E297="801")),"エラー？",IF(Z297="エラー","エラー","○"))),"エラー")</f>
        <v/>
      </c>
      <c r="AL297" s="139" t="str">
        <f t="shared" ref="AL297:AL311" si="59">IFERROR(IF(OR(G297="",H297="",,J297=""),"",IF(AND(J297="1",G297&amp;H297="15"),"エラー？","○")),"エラー")</f>
        <v/>
      </c>
      <c r="AM297" s="139" t="str">
        <f t="shared" ref="AM297:AM311" si="60">IFERROR(IF(OR(J297="",O297=""),"",IF(AND(J297="1",O297="3"),"エラー？","○")),"エラー")</f>
        <v/>
      </c>
      <c r="AN297" s="139" t="str">
        <f t="shared" ref="AN297:AN311" si="61">IFERROR(IF(OR(J297="",P297=""),"",IF(AND(J297="1",P297="3"),"エラー？","○")),"エラー")</f>
        <v/>
      </c>
      <c r="AO297" s="139" t="str">
        <f t="shared" ref="AO297:AO311" si="62">IFERROR(IF(I297="","",IF(OR(I297="1",I297="2"),"エラー？","○")),"エラー")</f>
        <v/>
      </c>
      <c r="AP297" s="139" t="str">
        <f t="shared" ref="AP297:AP311" si="63">IFERROR(IF(OR(J297="",K297="",L297="",M297=""),"",IF(AND(J297="1",K297&amp;L297&amp;M297="999"),"エラー","○")),"エラー")</f>
        <v/>
      </c>
      <c r="AQ297" s="141" t="str">
        <f t="shared" ref="AQ297:AQ311" si="64">IF(OR(J297="",K297="",L297="",M297=""),"",IF(AND(J297="2",K297&amp;L297&amp;M297&lt;&gt;"999"),"エラー","○"))</f>
        <v/>
      </c>
    </row>
    <row r="298" spans="1:43" ht="24" customHeight="1">
      <c r="A298" s="239"/>
      <c r="B298" s="240"/>
      <c r="C298" s="220"/>
      <c r="D298" s="221"/>
      <c r="E298" s="222"/>
      <c r="F298" s="220"/>
      <c r="G298" s="220"/>
      <c r="H298" s="223"/>
      <c r="I298" s="220"/>
      <c r="J298" s="224"/>
      <c r="K298" s="220"/>
      <c r="L298" s="221"/>
      <c r="M298" s="225"/>
      <c r="N298" s="224"/>
      <c r="O298" s="224"/>
      <c r="P298" s="222"/>
      <c r="Q298" s="226"/>
      <c r="R298" s="227"/>
      <c r="S298" s="241"/>
      <c r="T298" s="242"/>
      <c r="U298" s="243"/>
      <c r="V298" s="97"/>
      <c r="W298" s="175" t="str">
        <f t="shared" si="55"/>
        <v/>
      </c>
      <c r="X298" s="93" t="str">
        <f t="shared" si="57"/>
        <v/>
      </c>
      <c r="Y298" s="174" t="str">
        <f>IF(A298="","",IF(A298&lt;&gt;287,"エラー",287&amp;"人目"))</f>
        <v/>
      </c>
      <c r="Z298" s="95" t="str">
        <f>IFERROR(IF(OR(C298="",D298="",E298=""),"",VLOOKUP(C298&amp;D298&amp;E298,コード!$K$3:$L$210,2,FALSE)),"エラー")</f>
        <v/>
      </c>
      <c r="AA298" s="92" t="str">
        <f>IFERROR(IF(F298="","",VLOOKUP(F298,コード!$N$3:$O$4,2,FALSE)),"エラー")</f>
        <v/>
      </c>
      <c r="AB298" s="91" t="str">
        <f>IFERROR(IF(OR(G298="",H298=""),"",VLOOKUP(G298&amp;H298,コード!$T$3:$U$13,2,FALSE)),"エラー")</f>
        <v/>
      </c>
      <c r="AC298" s="91" t="str">
        <f>IFERROR(IF(I298="","",VLOOKUP(I298,コード!$W$3:$X$10,2,FALSE)),"エラー")</f>
        <v/>
      </c>
      <c r="AD298" s="91" t="str">
        <f>IFERROR(IF(J298="","",VLOOKUP(J298,コード!$Z$3:$AA$4,2,FALSE)),"エラー")</f>
        <v/>
      </c>
      <c r="AE298" s="176" t="str">
        <f t="shared" si="56"/>
        <v/>
      </c>
      <c r="AF298" s="177" t="str">
        <f>IFERROR(IF(N298="","",VLOOKUP(N298,コード!$AG$3:$AH$5,2,FALSE)),"エラー")</f>
        <v/>
      </c>
      <c r="AG298" s="94" t="str">
        <f>IFERROR(IF(O298="","",VLOOKUP(O298,コード!$AM$3:$AN$5,2,FALSE)),"エラー")</f>
        <v/>
      </c>
      <c r="AH298" s="94" t="str">
        <f>IFERROR(IF(P298="","",VLOOKUP(P298,コード!$AM$3:$AN$5,2,FALSE)),"エラー")</f>
        <v/>
      </c>
      <c r="AI298" s="96" t="str">
        <f>IFERROR(IF(OR(Q298="",R298=""),"",VLOOKUP(Q298&amp;R298,コード!$AS$3:$AT$12,2,FALSE)),"エラー")</f>
        <v/>
      </c>
      <c r="AJ298" s="90"/>
      <c r="AK298" s="166" t="str">
        <f t="shared" si="58"/>
        <v/>
      </c>
      <c r="AL298" s="139" t="str">
        <f t="shared" si="59"/>
        <v/>
      </c>
      <c r="AM298" s="139" t="str">
        <f t="shared" si="60"/>
        <v/>
      </c>
      <c r="AN298" s="139" t="str">
        <f t="shared" si="61"/>
        <v/>
      </c>
      <c r="AO298" s="139" t="str">
        <f t="shared" si="62"/>
        <v/>
      </c>
      <c r="AP298" s="139" t="str">
        <f t="shared" si="63"/>
        <v/>
      </c>
      <c r="AQ298" s="141" t="str">
        <f t="shared" si="64"/>
        <v/>
      </c>
    </row>
    <row r="299" spans="1:43" ht="24" customHeight="1">
      <c r="A299" s="239"/>
      <c r="B299" s="240"/>
      <c r="C299" s="220"/>
      <c r="D299" s="221"/>
      <c r="E299" s="222"/>
      <c r="F299" s="220"/>
      <c r="G299" s="220"/>
      <c r="H299" s="223"/>
      <c r="I299" s="220"/>
      <c r="J299" s="224"/>
      <c r="K299" s="220"/>
      <c r="L299" s="221"/>
      <c r="M299" s="225"/>
      <c r="N299" s="224"/>
      <c r="O299" s="224"/>
      <c r="P299" s="222"/>
      <c r="Q299" s="226"/>
      <c r="R299" s="227"/>
      <c r="S299" s="241"/>
      <c r="T299" s="242"/>
      <c r="U299" s="243"/>
      <c r="V299" s="97"/>
      <c r="W299" s="175" t="str">
        <f t="shared" si="55"/>
        <v/>
      </c>
      <c r="X299" s="93" t="str">
        <f t="shared" si="57"/>
        <v/>
      </c>
      <c r="Y299" s="174" t="str">
        <f>IF(A299="","",IF(A299&lt;&gt;288,"エラー",288&amp;"人目"))</f>
        <v/>
      </c>
      <c r="Z299" s="95" t="str">
        <f>IFERROR(IF(OR(C299="",D299="",E299=""),"",VLOOKUP(C299&amp;D299&amp;E299,コード!$K$3:$L$210,2,FALSE)),"エラー")</f>
        <v/>
      </c>
      <c r="AA299" s="92" t="str">
        <f>IFERROR(IF(F299="","",VLOOKUP(F299,コード!$N$3:$O$4,2,FALSE)),"エラー")</f>
        <v/>
      </c>
      <c r="AB299" s="91" t="str">
        <f>IFERROR(IF(OR(G299="",H299=""),"",VLOOKUP(G299&amp;H299,コード!$T$3:$U$13,2,FALSE)),"エラー")</f>
        <v/>
      </c>
      <c r="AC299" s="91" t="str">
        <f>IFERROR(IF(I299="","",VLOOKUP(I299,コード!$W$3:$X$10,2,FALSE)),"エラー")</f>
        <v/>
      </c>
      <c r="AD299" s="91" t="str">
        <f>IFERROR(IF(J299="","",VLOOKUP(J299,コード!$Z$3:$AA$4,2,FALSE)),"エラー")</f>
        <v/>
      </c>
      <c r="AE299" s="176" t="str">
        <f t="shared" si="56"/>
        <v/>
      </c>
      <c r="AF299" s="177" t="str">
        <f>IFERROR(IF(N299="","",VLOOKUP(N299,コード!$AG$3:$AH$5,2,FALSE)),"エラー")</f>
        <v/>
      </c>
      <c r="AG299" s="94" t="str">
        <f>IFERROR(IF(O299="","",VLOOKUP(O299,コード!$AM$3:$AN$5,2,FALSE)),"エラー")</f>
        <v/>
      </c>
      <c r="AH299" s="94" t="str">
        <f>IFERROR(IF(P299="","",VLOOKUP(P299,コード!$AM$3:$AN$5,2,FALSE)),"エラー")</f>
        <v/>
      </c>
      <c r="AI299" s="96" t="str">
        <f>IFERROR(IF(OR(Q299="",R299=""),"",VLOOKUP(Q299&amp;R299,コード!$AS$3:$AT$12,2,FALSE)),"エラー")</f>
        <v/>
      </c>
      <c r="AJ299" s="90"/>
      <c r="AK299" s="166" t="str">
        <f t="shared" si="58"/>
        <v/>
      </c>
      <c r="AL299" s="139" t="str">
        <f t="shared" si="59"/>
        <v/>
      </c>
      <c r="AM299" s="139" t="str">
        <f t="shared" si="60"/>
        <v/>
      </c>
      <c r="AN299" s="139" t="str">
        <f t="shared" si="61"/>
        <v/>
      </c>
      <c r="AO299" s="139" t="str">
        <f t="shared" si="62"/>
        <v/>
      </c>
      <c r="AP299" s="139" t="str">
        <f t="shared" si="63"/>
        <v/>
      </c>
      <c r="AQ299" s="141" t="str">
        <f t="shared" si="64"/>
        <v/>
      </c>
    </row>
    <row r="300" spans="1:43" ht="24" customHeight="1">
      <c r="A300" s="239"/>
      <c r="B300" s="240"/>
      <c r="C300" s="220"/>
      <c r="D300" s="221"/>
      <c r="E300" s="222"/>
      <c r="F300" s="220"/>
      <c r="G300" s="220"/>
      <c r="H300" s="223"/>
      <c r="I300" s="220"/>
      <c r="J300" s="224"/>
      <c r="K300" s="220"/>
      <c r="L300" s="221"/>
      <c r="M300" s="225"/>
      <c r="N300" s="224"/>
      <c r="O300" s="224"/>
      <c r="P300" s="222"/>
      <c r="Q300" s="226"/>
      <c r="R300" s="227"/>
      <c r="S300" s="241"/>
      <c r="T300" s="242"/>
      <c r="U300" s="243"/>
      <c r="V300" s="97"/>
      <c r="W300" s="175" t="str">
        <f t="shared" si="55"/>
        <v/>
      </c>
      <c r="X300" s="93" t="str">
        <f t="shared" si="57"/>
        <v/>
      </c>
      <c r="Y300" s="174" t="str">
        <f>IF(A300="","",IF(A300&lt;&gt;289,"エラー",289&amp;"人目"))</f>
        <v/>
      </c>
      <c r="Z300" s="95" t="str">
        <f>IFERROR(IF(OR(C300="",D300="",E300=""),"",VLOOKUP(C300&amp;D300&amp;E300,コード!$K$3:$L$210,2,FALSE)),"エラー")</f>
        <v/>
      </c>
      <c r="AA300" s="92" t="str">
        <f>IFERROR(IF(F300="","",VLOOKUP(F300,コード!$N$3:$O$4,2,FALSE)),"エラー")</f>
        <v/>
      </c>
      <c r="AB300" s="91" t="str">
        <f>IFERROR(IF(OR(G300="",H300=""),"",VLOOKUP(G300&amp;H300,コード!$T$3:$U$13,2,FALSE)),"エラー")</f>
        <v/>
      </c>
      <c r="AC300" s="91" t="str">
        <f>IFERROR(IF(I300="","",VLOOKUP(I300,コード!$W$3:$X$10,2,FALSE)),"エラー")</f>
        <v/>
      </c>
      <c r="AD300" s="91" t="str">
        <f>IFERROR(IF(J300="","",VLOOKUP(J300,コード!$Z$3:$AA$4,2,FALSE)),"エラー")</f>
        <v/>
      </c>
      <c r="AE300" s="176" t="str">
        <f t="shared" si="56"/>
        <v/>
      </c>
      <c r="AF300" s="177" t="str">
        <f>IFERROR(IF(N300="","",VLOOKUP(N300,コード!$AG$3:$AH$5,2,FALSE)),"エラー")</f>
        <v/>
      </c>
      <c r="AG300" s="94" t="str">
        <f>IFERROR(IF(O300="","",VLOOKUP(O300,コード!$AM$3:$AN$5,2,FALSE)),"エラー")</f>
        <v/>
      </c>
      <c r="AH300" s="94" t="str">
        <f>IFERROR(IF(P300="","",VLOOKUP(P300,コード!$AM$3:$AN$5,2,FALSE)),"エラー")</f>
        <v/>
      </c>
      <c r="AI300" s="96" t="str">
        <f>IFERROR(IF(OR(Q300="",R300=""),"",VLOOKUP(Q300&amp;R300,コード!$AS$3:$AT$12,2,FALSE)),"エラー")</f>
        <v/>
      </c>
      <c r="AJ300" s="90"/>
      <c r="AK300" s="166" t="str">
        <f t="shared" si="58"/>
        <v/>
      </c>
      <c r="AL300" s="139" t="str">
        <f t="shared" si="59"/>
        <v/>
      </c>
      <c r="AM300" s="139" t="str">
        <f t="shared" si="60"/>
        <v/>
      </c>
      <c r="AN300" s="139" t="str">
        <f t="shared" si="61"/>
        <v/>
      </c>
      <c r="AO300" s="139" t="str">
        <f t="shared" si="62"/>
        <v/>
      </c>
      <c r="AP300" s="139" t="str">
        <f t="shared" si="63"/>
        <v/>
      </c>
      <c r="AQ300" s="141" t="str">
        <f t="shared" si="64"/>
        <v/>
      </c>
    </row>
    <row r="301" spans="1:43" ht="24" customHeight="1">
      <c r="A301" s="239"/>
      <c r="B301" s="240"/>
      <c r="C301" s="220"/>
      <c r="D301" s="221"/>
      <c r="E301" s="222"/>
      <c r="F301" s="220"/>
      <c r="G301" s="220"/>
      <c r="H301" s="223"/>
      <c r="I301" s="220"/>
      <c r="J301" s="224"/>
      <c r="K301" s="220"/>
      <c r="L301" s="221"/>
      <c r="M301" s="225"/>
      <c r="N301" s="224"/>
      <c r="O301" s="224"/>
      <c r="P301" s="222"/>
      <c r="Q301" s="226"/>
      <c r="R301" s="227"/>
      <c r="S301" s="241"/>
      <c r="T301" s="242"/>
      <c r="U301" s="243"/>
      <c r="V301" s="97"/>
      <c r="W301" s="175" t="str">
        <f t="shared" si="55"/>
        <v/>
      </c>
      <c r="X301" s="93" t="str">
        <f t="shared" si="57"/>
        <v/>
      </c>
      <c r="Y301" s="174" t="str">
        <f>IF(A301="","",IF(A301&lt;&gt;290,"エラー",290&amp;"人目"))</f>
        <v/>
      </c>
      <c r="Z301" s="95" t="str">
        <f>IFERROR(IF(OR(C301="",D301="",E301=""),"",VLOOKUP(C301&amp;D301&amp;E301,コード!$K$3:$L$210,2,FALSE)),"エラー")</f>
        <v/>
      </c>
      <c r="AA301" s="92" t="str">
        <f>IFERROR(IF(F301="","",VLOOKUP(F301,コード!$N$3:$O$4,2,FALSE)),"エラー")</f>
        <v/>
      </c>
      <c r="AB301" s="91" t="str">
        <f>IFERROR(IF(OR(G301="",H301=""),"",VLOOKUP(G301&amp;H301,コード!$T$3:$U$13,2,FALSE)),"エラー")</f>
        <v/>
      </c>
      <c r="AC301" s="91" t="str">
        <f>IFERROR(IF(I301="","",VLOOKUP(I301,コード!$W$3:$X$10,2,FALSE)),"エラー")</f>
        <v/>
      </c>
      <c r="AD301" s="91" t="str">
        <f>IFERROR(IF(J301="","",VLOOKUP(J301,コード!$Z$3:$AA$4,2,FALSE)),"エラー")</f>
        <v/>
      </c>
      <c r="AE301" s="176" t="str">
        <f t="shared" si="56"/>
        <v/>
      </c>
      <c r="AF301" s="177" t="str">
        <f>IFERROR(IF(N301="","",VLOOKUP(N301,コード!$AG$3:$AH$5,2,FALSE)),"エラー")</f>
        <v/>
      </c>
      <c r="AG301" s="94" t="str">
        <f>IFERROR(IF(O301="","",VLOOKUP(O301,コード!$AM$3:$AN$5,2,FALSE)),"エラー")</f>
        <v/>
      </c>
      <c r="AH301" s="94" t="str">
        <f>IFERROR(IF(P301="","",VLOOKUP(P301,コード!$AM$3:$AN$5,2,FALSE)),"エラー")</f>
        <v/>
      </c>
      <c r="AI301" s="96" t="str">
        <f>IFERROR(IF(OR(Q301="",R301=""),"",VLOOKUP(Q301&amp;R301,コード!$AS$3:$AT$12,2,FALSE)),"エラー")</f>
        <v/>
      </c>
      <c r="AJ301" s="90"/>
      <c r="AK301" s="166" t="str">
        <f t="shared" si="58"/>
        <v/>
      </c>
      <c r="AL301" s="139" t="str">
        <f t="shared" si="59"/>
        <v/>
      </c>
      <c r="AM301" s="139" t="str">
        <f t="shared" si="60"/>
        <v/>
      </c>
      <c r="AN301" s="139" t="str">
        <f t="shared" si="61"/>
        <v/>
      </c>
      <c r="AO301" s="139" t="str">
        <f t="shared" si="62"/>
        <v/>
      </c>
      <c r="AP301" s="139" t="str">
        <f t="shared" si="63"/>
        <v/>
      </c>
      <c r="AQ301" s="141" t="str">
        <f t="shared" si="64"/>
        <v/>
      </c>
    </row>
    <row r="302" spans="1:43" ht="24" customHeight="1">
      <c r="A302" s="239"/>
      <c r="B302" s="240"/>
      <c r="C302" s="220"/>
      <c r="D302" s="221"/>
      <c r="E302" s="222"/>
      <c r="F302" s="220"/>
      <c r="G302" s="220"/>
      <c r="H302" s="223"/>
      <c r="I302" s="220"/>
      <c r="J302" s="224"/>
      <c r="K302" s="220"/>
      <c r="L302" s="221"/>
      <c r="M302" s="225"/>
      <c r="N302" s="224"/>
      <c r="O302" s="224"/>
      <c r="P302" s="222"/>
      <c r="Q302" s="226"/>
      <c r="R302" s="227"/>
      <c r="S302" s="241"/>
      <c r="T302" s="242"/>
      <c r="U302" s="243"/>
      <c r="V302" s="97"/>
      <c r="W302" s="175" t="str">
        <f t="shared" si="55"/>
        <v/>
      </c>
      <c r="X302" s="93" t="str">
        <f t="shared" si="57"/>
        <v/>
      </c>
      <c r="Y302" s="174" t="str">
        <f>IF(A302="","",IF(A302&lt;&gt;291,"エラー",291&amp;"人目"))</f>
        <v/>
      </c>
      <c r="Z302" s="95" t="str">
        <f>IFERROR(IF(OR(C302="",D302="",E302=""),"",VLOOKUP(C302&amp;D302&amp;E302,コード!$K$3:$L$210,2,FALSE)),"エラー")</f>
        <v/>
      </c>
      <c r="AA302" s="92" t="str">
        <f>IFERROR(IF(F302="","",VLOOKUP(F302,コード!$N$3:$O$4,2,FALSE)),"エラー")</f>
        <v/>
      </c>
      <c r="AB302" s="91" t="str">
        <f>IFERROR(IF(OR(G302="",H302=""),"",VLOOKUP(G302&amp;H302,コード!$T$3:$U$13,2,FALSE)),"エラー")</f>
        <v/>
      </c>
      <c r="AC302" s="91" t="str">
        <f>IFERROR(IF(I302="","",VLOOKUP(I302,コード!$W$3:$X$10,2,FALSE)),"エラー")</f>
        <v/>
      </c>
      <c r="AD302" s="91" t="str">
        <f>IFERROR(IF(J302="","",VLOOKUP(J302,コード!$Z$3:$AA$4,2,FALSE)),"エラー")</f>
        <v/>
      </c>
      <c r="AE302" s="176" t="str">
        <f t="shared" si="56"/>
        <v/>
      </c>
      <c r="AF302" s="177" t="str">
        <f>IFERROR(IF(N302="","",VLOOKUP(N302,コード!$AG$3:$AH$5,2,FALSE)),"エラー")</f>
        <v/>
      </c>
      <c r="AG302" s="94" t="str">
        <f>IFERROR(IF(O302="","",VLOOKUP(O302,コード!$AM$3:$AN$5,2,FALSE)),"エラー")</f>
        <v/>
      </c>
      <c r="AH302" s="94" t="str">
        <f>IFERROR(IF(P302="","",VLOOKUP(P302,コード!$AM$3:$AN$5,2,FALSE)),"エラー")</f>
        <v/>
      </c>
      <c r="AI302" s="96" t="str">
        <f>IFERROR(IF(OR(Q302="",R302=""),"",VLOOKUP(Q302&amp;R302,コード!$AS$3:$AT$12,2,FALSE)),"エラー")</f>
        <v/>
      </c>
      <c r="AJ302" s="90"/>
      <c r="AK302" s="166" t="str">
        <f t="shared" si="58"/>
        <v/>
      </c>
      <c r="AL302" s="139" t="str">
        <f t="shared" si="59"/>
        <v/>
      </c>
      <c r="AM302" s="139" t="str">
        <f t="shared" si="60"/>
        <v/>
      </c>
      <c r="AN302" s="139" t="str">
        <f t="shared" si="61"/>
        <v/>
      </c>
      <c r="AO302" s="139" t="str">
        <f t="shared" si="62"/>
        <v/>
      </c>
      <c r="AP302" s="139" t="str">
        <f t="shared" si="63"/>
        <v/>
      </c>
      <c r="AQ302" s="141" t="str">
        <f t="shared" si="64"/>
        <v/>
      </c>
    </row>
    <row r="303" spans="1:43" ht="24" customHeight="1">
      <c r="A303" s="239"/>
      <c r="B303" s="240"/>
      <c r="C303" s="220"/>
      <c r="D303" s="221"/>
      <c r="E303" s="222"/>
      <c r="F303" s="220"/>
      <c r="G303" s="220"/>
      <c r="H303" s="223"/>
      <c r="I303" s="220"/>
      <c r="J303" s="224"/>
      <c r="K303" s="220"/>
      <c r="L303" s="221"/>
      <c r="M303" s="225"/>
      <c r="N303" s="224"/>
      <c r="O303" s="224"/>
      <c r="P303" s="222"/>
      <c r="Q303" s="226"/>
      <c r="R303" s="227"/>
      <c r="S303" s="241"/>
      <c r="T303" s="242"/>
      <c r="U303" s="243"/>
      <c r="V303" s="97"/>
      <c r="W303" s="175" t="str">
        <f t="shared" si="55"/>
        <v/>
      </c>
      <c r="X303" s="93" t="str">
        <f t="shared" si="57"/>
        <v/>
      </c>
      <c r="Y303" s="174" t="str">
        <f>IF(A303="","",IF(A303&lt;&gt;292,"エラー",292&amp;"人目"))</f>
        <v/>
      </c>
      <c r="Z303" s="95" t="str">
        <f>IFERROR(IF(OR(C303="",D303="",E303=""),"",VLOOKUP(C303&amp;D303&amp;E303,コード!$K$3:$L$210,2,FALSE)),"エラー")</f>
        <v/>
      </c>
      <c r="AA303" s="92" t="str">
        <f>IFERROR(IF(F303="","",VLOOKUP(F303,コード!$N$3:$O$4,2,FALSE)),"エラー")</f>
        <v/>
      </c>
      <c r="AB303" s="91" t="str">
        <f>IFERROR(IF(OR(G303="",H303=""),"",VLOOKUP(G303&amp;H303,コード!$T$3:$U$13,2,FALSE)),"エラー")</f>
        <v/>
      </c>
      <c r="AC303" s="91" t="str">
        <f>IFERROR(IF(I303="","",VLOOKUP(I303,コード!$W$3:$X$10,2,FALSE)),"エラー")</f>
        <v/>
      </c>
      <c r="AD303" s="91" t="str">
        <f>IFERROR(IF(J303="","",VLOOKUP(J303,コード!$Z$3:$AA$4,2,FALSE)),"エラー")</f>
        <v/>
      </c>
      <c r="AE303" s="176" t="str">
        <f t="shared" si="56"/>
        <v/>
      </c>
      <c r="AF303" s="177" t="str">
        <f>IFERROR(IF(N303="","",VLOOKUP(N303,コード!$AG$3:$AH$5,2,FALSE)),"エラー")</f>
        <v/>
      </c>
      <c r="AG303" s="94" t="str">
        <f>IFERROR(IF(O303="","",VLOOKUP(O303,コード!$AM$3:$AN$5,2,FALSE)),"エラー")</f>
        <v/>
      </c>
      <c r="AH303" s="94" t="str">
        <f>IFERROR(IF(P303="","",VLOOKUP(P303,コード!$AM$3:$AN$5,2,FALSE)),"エラー")</f>
        <v/>
      </c>
      <c r="AI303" s="96" t="str">
        <f>IFERROR(IF(OR(Q303="",R303=""),"",VLOOKUP(Q303&amp;R303,コード!$AS$3:$AT$12,2,FALSE)),"エラー")</f>
        <v/>
      </c>
      <c r="AJ303" s="90"/>
      <c r="AK303" s="166" t="str">
        <f t="shared" si="58"/>
        <v/>
      </c>
      <c r="AL303" s="139" t="str">
        <f t="shared" si="59"/>
        <v/>
      </c>
      <c r="AM303" s="139" t="str">
        <f t="shared" si="60"/>
        <v/>
      </c>
      <c r="AN303" s="139" t="str">
        <f t="shared" si="61"/>
        <v/>
      </c>
      <c r="AO303" s="139" t="str">
        <f t="shared" si="62"/>
        <v/>
      </c>
      <c r="AP303" s="139" t="str">
        <f t="shared" si="63"/>
        <v/>
      </c>
      <c r="AQ303" s="141" t="str">
        <f t="shared" si="64"/>
        <v/>
      </c>
    </row>
    <row r="304" spans="1:43" ht="24" customHeight="1">
      <c r="A304" s="239"/>
      <c r="B304" s="240"/>
      <c r="C304" s="220"/>
      <c r="D304" s="221"/>
      <c r="E304" s="222"/>
      <c r="F304" s="220"/>
      <c r="G304" s="220"/>
      <c r="H304" s="223"/>
      <c r="I304" s="220"/>
      <c r="J304" s="224"/>
      <c r="K304" s="220"/>
      <c r="L304" s="221"/>
      <c r="M304" s="225"/>
      <c r="N304" s="224"/>
      <c r="O304" s="224"/>
      <c r="P304" s="222"/>
      <c r="Q304" s="226"/>
      <c r="R304" s="227"/>
      <c r="S304" s="241"/>
      <c r="T304" s="242"/>
      <c r="U304" s="243"/>
      <c r="V304" s="97"/>
      <c r="W304" s="175" t="str">
        <f t="shared" si="55"/>
        <v/>
      </c>
      <c r="X304" s="93" t="str">
        <f t="shared" si="57"/>
        <v/>
      </c>
      <c r="Y304" s="174" t="str">
        <f>IF(A304="","",IF(A304&lt;&gt;293,"エラー",293&amp;"人目"))</f>
        <v/>
      </c>
      <c r="Z304" s="95" t="str">
        <f>IFERROR(IF(OR(C304="",D304="",E304=""),"",VLOOKUP(C304&amp;D304&amp;E304,コード!$K$3:$L$210,2,FALSE)),"エラー")</f>
        <v/>
      </c>
      <c r="AA304" s="92" t="str">
        <f>IFERROR(IF(F304="","",VLOOKUP(F304,コード!$N$3:$O$4,2,FALSE)),"エラー")</f>
        <v/>
      </c>
      <c r="AB304" s="91" t="str">
        <f>IFERROR(IF(OR(G304="",H304=""),"",VLOOKUP(G304&amp;H304,コード!$T$3:$U$13,2,FALSE)),"エラー")</f>
        <v/>
      </c>
      <c r="AC304" s="91" t="str">
        <f>IFERROR(IF(I304="","",VLOOKUP(I304,コード!$W$3:$X$10,2,FALSE)),"エラー")</f>
        <v/>
      </c>
      <c r="AD304" s="91" t="str">
        <f>IFERROR(IF(J304="","",VLOOKUP(J304,コード!$Z$3:$AA$4,2,FALSE)),"エラー")</f>
        <v/>
      </c>
      <c r="AE304" s="176" t="str">
        <f t="shared" si="56"/>
        <v/>
      </c>
      <c r="AF304" s="177" t="str">
        <f>IFERROR(IF(N304="","",VLOOKUP(N304,コード!$AG$3:$AH$5,2,FALSE)),"エラー")</f>
        <v/>
      </c>
      <c r="AG304" s="94" t="str">
        <f>IFERROR(IF(O304="","",VLOOKUP(O304,コード!$AM$3:$AN$5,2,FALSE)),"エラー")</f>
        <v/>
      </c>
      <c r="AH304" s="94" t="str">
        <f>IFERROR(IF(P304="","",VLOOKUP(P304,コード!$AM$3:$AN$5,2,FALSE)),"エラー")</f>
        <v/>
      </c>
      <c r="AI304" s="96" t="str">
        <f>IFERROR(IF(OR(Q304="",R304=""),"",VLOOKUP(Q304&amp;R304,コード!$AS$3:$AT$12,2,FALSE)),"エラー")</f>
        <v/>
      </c>
      <c r="AJ304" s="90"/>
      <c r="AK304" s="166" t="str">
        <f t="shared" si="58"/>
        <v/>
      </c>
      <c r="AL304" s="139" t="str">
        <f t="shared" si="59"/>
        <v/>
      </c>
      <c r="AM304" s="139" t="str">
        <f t="shared" si="60"/>
        <v/>
      </c>
      <c r="AN304" s="139" t="str">
        <f t="shared" si="61"/>
        <v/>
      </c>
      <c r="AO304" s="139" t="str">
        <f t="shared" si="62"/>
        <v/>
      </c>
      <c r="AP304" s="139" t="str">
        <f t="shared" si="63"/>
        <v/>
      </c>
      <c r="AQ304" s="141" t="str">
        <f t="shared" si="64"/>
        <v/>
      </c>
    </row>
    <row r="305" spans="1:43" ht="24" customHeight="1">
      <c r="A305" s="239"/>
      <c r="B305" s="240"/>
      <c r="C305" s="220"/>
      <c r="D305" s="221"/>
      <c r="E305" s="222"/>
      <c r="F305" s="220"/>
      <c r="G305" s="220"/>
      <c r="H305" s="223"/>
      <c r="I305" s="220"/>
      <c r="J305" s="224"/>
      <c r="K305" s="220"/>
      <c r="L305" s="221"/>
      <c r="M305" s="225"/>
      <c r="N305" s="224"/>
      <c r="O305" s="224"/>
      <c r="P305" s="222"/>
      <c r="Q305" s="226"/>
      <c r="R305" s="227"/>
      <c r="S305" s="241"/>
      <c r="T305" s="242"/>
      <c r="U305" s="243"/>
      <c r="V305" s="97"/>
      <c r="W305" s="175" t="str">
        <f t="shared" si="55"/>
        <v/>
      </c>
      <c r="X305" s="93" t="str">
        <f t="shared" si="57"/>
        <v/>
      </c>
      <c r="Y305" s="174" t="str">
        <f>IF(A305="","",IF(A305&lt;&gt;294,"エラー",294&amp;"人目"))</f>
        <v/>
      </c>
      <c r="Z305" s="95" t="str">
        <f>IFERROR(IF(OR(C305="",D305="",E305=""),"",VLOOKUP(C305&amp;D305&amp;E305,コード!$K$3:$L$210,2,FALSE)),"エラー")</f>
        <v/>
      </c>
      <c r="AA305" s="92" t="str">
        <f>IFERROR(IF(F305="","",VLOOKUP(F305,コード!$N$3:$O$4,2,FALSE)),"エラー")</f>
        <v/>
      </c>
      <c r="AB305" s="91" t="str">
        <f>IFERROR(IF(OR(G305="",H305=""),"",VLOOKUP(G305&amp;H305,コード!$T$3:$U$13,2,FALSE)),"エラー")</f>
        <v/>
      </c>
      <c r="AC305" s="91" t="str">
        <f>IFERROR(IF(I305="","",VLOOKUP(I305,コード!$W$3:$X$10,2,FALSE)),"エラー")</f>
        <v/>
      </c>
      <c r="AD305" s="91" t="str">
        <f>IFERROR(IF(J305="","",VLOOKUP(J305,コード!$Z$3:$AA$4,2,FALSE)),"エラー")</f>
        <v/>
      </c>
      <c r="AE305" s="176" t="str">
        <f t="shared" si="56"/>
        <v/>
      </c>
      <c r="AF305" s="177" t="str">
        <f>IFERROR(IF(N305="","",VLOOKUP(N305,コード!$AG$3:$AH$5,2,FALSE)),"エラー")</f>
        <v/>
      </c>
      <c r="AG305" s="94" t="str">
        <f>IFERROR(IF(O305="","",VLOOKUP(O305,コード!$AM$3:$AN$5,2,FALSE)),"エラー")</f>
        <v/>
      </c>
      <c r="AH305" s="94" t="str">
        <f>IFERROR(IF(P305="","",VLOOKUP(P305,コード!$AM$3:$AN$5,2,FALSE)),"エラー")</f>
        <v/>
      </c>
      <c r="AI305" s="96" t="str">
        <f>IFERROR(IF(OR(Q305="",R305=""),"",VLOOKUP(Q305&amp;R305,コード!$AS$3:$AT$12,2,FALSE)),"エラー")</f>
        <v/>
      </c>
      <c r="AJ305" s="90"/>
      <c r="AK305" s="166" t="str">
        <f t="shared" si="58"/>
        <v/>
      </c>
      <c r="AL305" s="139" t="str">
        <f t="shared" si="59"/>
        <v/>
      </c>
      <c r="AM305" s="139" t="str">
        <f t="shared" si="60"/>
        <v/>
      </c>
      <c r="AN305" s="139" t="str">
        <f t="shared" si="61"/>
        <v/>
      </c>
      <c r="AO305" s="139" t="str">
        <f t="shared" si="62"/>
        <v/>
      </c>
      <c r="AP305" s="139" t="str">
        <f t="shared" si="63"/>
        <v/>
      </c>
      <c r="AQ305" s="141" t="str">
        <f t="shared" si="64"/>
        <v/>
      </c>
    </row>
    <row r="306" spans="1:43" ht="24" customHeight="1">
      <c r="A306" s="239"/>
      <c r="B306" s="240"/>
      <c r="C306" s="220"/>
      <c r="D306" s="221"/>
      <c r="E306" s="222"/>
      <c r="F306" s="224"/>
      <c r="G306" s="220"/>
      <c r="H306" s="223"/>
      <c r="I306" s="220"/>
      <c r="J306" s="224"/>
      <c r="K306" s="220"/>
      <c r="L306" s="221"/>
      <c r="M306" s="225"/>
      <c r="N306" s="224"/>
      <c r="O306" s="224"/>
      <c r="P306" s="222"/>
      <c r="Q306" s="226"/>
      <c r="R306" s="227"/>
      <c r="S306" s="241"/>
      <c r="T306" s="242"/>
      <c r="U306" s="243"/>
      <c r="V306" s="97"/>
      <c r="W306" s="175" t="str">
        <f t="shared" si="55"/>
        <v/>
      </c>
      <c r="X306" s="93" t="str">
        <f t="shared" si="57"/>
        <v/>
      </c>
      <c r="Y306" s="174" t="str">
        <f>IF(A306="","",IF(A306&lt;&gt;295,"エラー",295&amp;"人目"))</f>
        <v/>
      </c>
      <c r="Z306" s="95" t="str">
        <f>IFERROR(IF(OR(C306="",D306="",E306=""),"",VLOOKUP(C306&amp;D306&amp;E306,コード!$K$3:$L$210,2,FALSE)),"エラー")</f>
        <v/>
      </c>
      <c r="AA306" s="92" t="str">
        <f>IFERROR(IF(F306="","",VLOOKUP(F306,コード!$N$3:$O$4,2,FALSE)),"エラー")</f>
        <v/>
      </c>
      <c r="AB306" s="91" t="str">
        <f>IFERROR(IF(OR(G306="",H306=""),"",VLOOKUP(G306&amp;H306,コード!$T$3:$U$13,2,FALSE)),"エラー")</f>
        <v/>
      </c>
      <c r="AC306" s="91" t="str">
        <f>IFERROR(IF(I306="","",VLOOKUP(I306,コード!$W$3:$X$10,2,FALSE)),"エラー")</f>
        <v/>
      </c>
      <c r="AD306" s="91" t="str">
        <f>IFERROR(IF(J306="","",VLOOKUP(J306,コード!$Z$3:$AA$4,2,FALSE)),"エラー")</f>
        <v/>
      </c>
      <c r="AE306" s="176" t="str">
        <f t="shared" si="56"/>
        <v/>
      </c>
      <c r="AF306" s="177" t="str">
        <f>IFERROR(IF(N306="","",VLOOKUP(N306,コード!$AG$3:$AH$5,2,FALSE)),"エラー")</f>
        <v/>
      </c>
      <c r="AG306" s="94" t="str">
        <f>IFERROR(IF(O306="","",VLOOKUP(O306,コード!$AM$3:$AN$5,2,FALSE)),"エラー")</f>
        <v/>
      </c>
      <c r="AH306" s="94" t="str">
        <f>IFERROR(IF(P306="","",VLOOKUP(P306,コード!$AM$3:$AN$5,2,FALSE)),"エラー")</f>
        <v/>
      </c>
      <c r="AI306" s="96" t="str">
        <f>IFERROR(IF(OR(Q306="",R306=""),"",VLOOKUP(Q306&amp;R306,コード!$AS$3:$AT$12,2,FALSE)),"エラー")</f>
        <v/>
      </c>
      <c r="AJ306" s="90"/>
      <c r="AK306" s="166" t="str">
        <f t="shared" si="58"/>
        <v/>
      </c>
      <c r="AL306" s="139" t="str">
        <f t="shared" si="59"/>
        <v/>
      </c>
      <c r="AM306" s="139" t="str">
        <f t="shared" si="60"/>
        <v/>
      </c>
      <c r="AN306" s="139" t="str">
        <f t="shared" si="61"/>
        <v/>
      </c>
      <c r="AO306" s="139" t="str">
        <f t="shared" si="62"/>
        <v/>
      </c>
      <c r="AP306" s="139" t="str">
        <f t="shared" si="63"/>
        <v/>
      </c>
      <c r="AQ306" s="141" t="str">
        <f t="shared" si="64"/>
        <v/>
      </c>
    </row>
    <row r="307" spans="1:43" ht="24" customHeight="1">
      <c r="A307" s="239"/>
      <c r="B307" s="240"/>
      <c r="C307" s="220"/>
      <c r="D307" s="221"/>
      <c r="E307" s="222"/>
      <c r="F307" s="220"/>
      <c r="G307" s="220"/>
      <c r="H307" s="223"/>
      <c r="I307" s="220"/>
      <c r="J307" s="224"/>
      <c r="K307" s="220"/>
      <c r="L307" s="221"/>
      <c r="M307" s="225"/>
      <c r="N307" s="224"/>
      <c r="O307" s="224"/>
      <c r="P307" s="222"/>
      <c r="Q307" s="226"/>
      <c r="R307" s="227"/>
      <c r="S307" s="241"/>
      <c r="T307" s="242"/>
      <c r="U307" s="243"/>
      <c r="V307" s="97"/>
      <c r="W307" s="175" t="str">
        <f t="shared" si="55"/>
        <v/>
      </c>
      <c r="X307" s="93" t="str">
        <f t="shared" si="57"/>
        <v/>
      </c>
      <c r="Y307" s="174" t="str">
        <f>IF(A307="","",IF(A307&lt;&gt;296,"エラー",296&amp;"人目"))</f>
        <v/>
      </c>
      <c r="Z307" s="95" t="str">
        <f>IFERROR(IF(OR(C307="",D307="",E307=""),"",VLOOKUP(C307&amp;D307&amp;E307,コード!$K$3:$L$210,2,FALSE)),"エラー")</f>
        <v/>
      </c>
      <c r="AA307" s="92" t="str">
        <f>IFERROR(IF(F307="","",VLOOKUP(F307,コード!$N$3:$O$4,2,FALSE)),"エラー")</f>
        <v/>
      </c>
      <c r="AB307" s="91" t="str">
        <f>IFERROR(IF(OR(G307="",H307=""),"",VLOOKUP(G307&amp;H307,コード!$T$3:$U$13,2,FALSE)),"エラー")</f>
        <v/>
      </c>
      <c r="AC307" s="91" t="str">
        <f>IFERROR(IF(I307="","",VLOOKUP(I307,コード!$W$3:$X$10,2,FALSE)),"エラー")</f>
        <v/>
      </c>
      <c r="AD307" s="91" t="str">
        <f>IFERROR(IF(J307="","",VLOOKUP(J307,コード!$Z$3:$AA$4,2,FALSE)),"エラー")</f>
        <v/>
      </c>
      <c r="AE307" s="176" t="str">
        <f t="shared" si="56"/>
        <v/>
      </c>
      <c r="AF307" s="177" t="str">
        <f>IFERROR(IF(N307="","",VLOOKUP(N307,コード!$AG$3:$AH$5,2,FALSE)),"エラー")</f>
        <v/>
      </c>
      <c r="AG307" s="94" t="str">
        <f>IFERROR(IF(O307="","",VLOOKUP(O307,コード!$AM$3:$AN$5,2,FALSE)),"エラー")</f>
        <v/>
      </c>
      <c r="AH307" s="94" t="str">
        <f>IFERROR(IF(P307="","",VLOOKUP(P307,コード!$AM$3:$AN$5,2,FALSE)),"エラー")</f>
        <v/>
      </c>
      <c r="AI307" s="96" t="str">
        <f>IFERROR(IF(OR(Q307="",R307=""),"",VLOOKUP(Q307&amp;R307,コード!$AS$3:$AT$12,2,FALSE)),"エラー")</f>
        <v/>
      </c>
      <c r="AJ307" s="90"/>
      <c r="AK307" s="166" t="str">
        <f t="shared" si="58"/>
        <v/>
      </c>
      <c r="AL307" s="139" t="str">
        <f t="shared" si="59"/>
        <v/>
      </c>
      <c r="AM307" s="139" t="str">
        <f t="shared" si="60"/>
        <v/>
      </c>
      <c r="AN307" s="139" t="str">
        <f t="shared" si="61"/>
        <v/>
      </c>
      <c r="AO307" s="139" t="str">
        <f t="shared" si="62"/>
        <v/>
      </c>
      <c r="AP307" s="139" t="str">
        <f t="shared" si="63"/>
        <v/>
      </c>
      <c r="AQ307" s="141" t="str">
        <f t="shared" si="64"/>
        <v/>
      </c>
    </row>
    <row r="308" spans="1:43" ht="24" customHeight="1">
      <c r="A308" s="239"/>
      <c r="B308" s="240"/>
      <c r="C308" s="220"/>
      <c r="D308" s="221"/>
      <c r="E308" s="222"/>
      <c r="F308" s="220"/>
      <c r="G308" s="220"/>
      <c r="H308" s="223"/>
      <c r="I308" s="220"/>
      <c r="J308" s="224"/>
      <c r="K308" s="220"/>
      <c r="L308" s="221"/>
      <c r="M308" s="225"/>
      <c r="N308" s="224"/>
      <c r="O308" s="224"/>
      <c r="P308" s="222"/>
      <c r="Q308" s="226"/>
      <c r="R308" s="227"/>
      <c r="S308" s="241"/>
      <c r="T308" s="242"/>
      <c r="U308" s="243"/>
      <c r="V308" s="97"/>
      <c r="W308" s="175" t="str">
        <f t="shared" si="55"/>
        <v/>
      </c>
      <c r="X308" s="93" t="str">
        <f t="shared" si="57"/>
        <v/>
      </c>
      <c r="Y308" s="174" t="str">
        <f>IF(A308="","",IF(A308&lt;&gt;297,"エラー",297&amp;"人目"))</f>
        <v/>
      </c>
      <c r="Z308" s="95" t="str">
        <f>IFERROR(IF(OR(C308="",D308="",E308=""),"",VLOOKUP(C308&amp;D308&amp;E308,コード!$K$3:$L$210,2,FALSE)),"エラー")</f>
        <v/>
      </c>
      <c r="AA308" s="92" t="str">
        <f>IFERROR(IF(F308="","",VLOOKUP(F308,コード!$N$3:$O$4,2,FALSE)),"エラー")</f>
        <v/>
      </c>
      <c r="AB308" s="91" t="str">
        <f>IFERROR(IF(OR(G308="",H308=""),"",VLOOKUP(G308&amp;H308,コード!$T$3:$U$13,2,FALSE)),"エラー")</f>
        <v/>
      </c>
      <c r="AC308" s="91" t="str">
        <f>IFERROR(IF(I308="","",VLOOKUP(I308,コード!$W$3:$X$10,2,FALSE)),"エラー")</f>
        <v/>
      </c>
      <c r="AD308" s="91" t="str">
        <f>IFERROR(IF(J308="","",VLOOKUP(J308,コード!$Z$3:$AA$4,2,FALSE)),"エラー")</f>
        <v/>
      </c>
      <c r="AE308" s="176" t="str">
        <f t="shared" si="56"/>
        <v/>
      </c>
      <c r="AF308" s="177" t="str">
        <f>IFERROR(IF(N308="","",VLOOKUP(N308,コード!$AG$3:$AH$5,2,FALSE)),"エラー")</f>
        <v/>
      </c>
      <c r="AG308" s="94" t="str">
        <f>IFERROR(IF(O308="","",VLOOKUP(O308,コード!$AM$3:$AN$5,2,FALSE)),"エラー")</f>
        <v/>
      </c>
      <c r="AH308" s="94" t="str">
        <f>IFERROR(IF(P308="","",VLOOKUP(P308,コード!$AM$3:$AN$5,2,FALSE)),"エラー")</f>
        <v/>
      </c>
      <c r="AI308" s="96" t="str">
        <f>IFERROR(IF(OR(Q308="",R308=""),"",VLOOKUP(Q308&amp;R308,コード!$AS$3:$AT$12,2,FALSE)),"エラー")</f>
        <v/>
      </c>
      <c r="AJ308" s="90"/>
      <c r="AK308" s="166" t="str">
        <f t="shared" si="58"/>
        <v/>
      </c>
      <c r="AL308" s="139" t="str">
        <f t="shared" si="59"/>
        <v/>
      </c>
      <c r="AM308" s="139" t="str">
        <f t="shared" si="60"/>
        <v/>
      </c>
      <c r="AN308" s="139" t="str">
        <f t="shared" si="61"/>
        <v/>
      </c>
      <c r="AO308" s="139" t="str">
        <f t="shared" si="62"/>
        <v/>
      </c>
      <c r="AP308" s="139" t="str">
        <f t="shared" si="63"/>
        <v/>
      </c>
      <c r="AQ308" s="141" t="str">
        <f t="shared" si="64"/>
        <v/>
      </c>
    </row>
    <row r="309" spans="1:43" ht="24" customHeight="1">
      <c r="A309" s="239"/>
      <c r="B309" s="240"/>
      <c r="C309" s="220"/>
      <c r="D309" s="221"/>
      <c r="E309" s="222"/>
      <c r="F309" s="220"/>
      <c r="G309" s="220"/>
      <c r="H309" s="223"/>
      <c r="I309" s="220"/>
      <c r="J309" s="224"/>
      <c r="K309" s="220"/>
      <c r="L309" s="221"/>
      <c r="M309" s="225"/>
      <c r="N309" s="224"/>
      <c r="O309" s="224"/>
      <c r="P309" s="222"/>
      <c r="Q309" s="226"/>
      <c r="R309" s="227"/>
      <c r="S309" s="241"/>
      <c r="T309" s="242"/>
      <c r="U309" s="243"/>
      <c r="V309" s="97"/>
      <c r="W309" s="175" t="str">
        <f t="shared" si="55"/>
        <v/>
      </c>
      <c r="X309" s="93" t="str">
        <f t="shared" si="57"/>
        <v/>
      </c>
      <c r="Y309" s="174" t="str">
        <f>IF(A309="","",IF(A309&lt;&gt;298,"エラー",298&amp;"人目"))</f>
        <v/>
      </c>
      <c r="Z309" s="95" t="str">
        <f>IFERROR(IF(OR(C309="",D309="",E309=""),"",VLOOKUP(C309&amp;D309&amp;E309,コード!$K$3:$L$210,2,FALSE)),"エラー")</f>
        <v/>
      </c>
      <c r="AA309" s="92" t="str">
        <f>IFERROR(IF(F309="","",VLOOKUP(F309,コード!$N$3:$O$4,2,FALSE)),"エラー")</f>
        <v/>
      </c>
      <c r="AB309" s="91" t="str">
        <f>IFERROR(IF(OR(G309="",H309=""),"",VLOOKUP(G309&amp;H309,コード!$T$3:$U$13,2,FALSE)),"エラー")</f>
        <v/>
      </c>
      <c r="AC309" s="91" t="str">
        <f>IFERROR(IF(I309="","",VLOOKUP(I309,コード!$W$3:$X$10,2,FALSE)),"エラー")</f>
        <v/>
      </c>
      <c r="AD309" s="91" t="str">
        <f>IFERROR(IF(J309="","",VLOOKUP(J309,コード!$Z$3:$AA$4,2,FALSE)),"エラー")</f>
        <v/>
      </c>
      <c r="AE309" s="176" t="str">
        <f t="shared" si="56"/>
        <v/>
      </c>
      <c r="AF309" s="177" t="str">
        <f>IFERROR(IF(N309="","",VLOOKUP(N309,コード!$AG$3:$AH$5,2,FALSE)),"エラー")</f>
        <v/>
      </c>
      <c r="AG309" s="94" t="str">
        <f>IFERROR(IF(O309="","",VLOOKUP(O309,コード!$AM$3:$AN$5,2,FALSE)),"エラー")</f>
        <v/>
      </c>
      <c r="AH309" s="94" t="str">
        <f>IFERROR(IF(P309="","",VLOOKUP(P309,コード!$AM$3:$AN$5,2,FALSE)),"エラー")</f>
        <v/>
      </c>
      <c r="AI309" s="96" t="str">
        <f>IFERROR(IF(OR(Q309="",R309=""),"",VLOOKUP(Q309&amp;R309,コード!$AS$3:$AT$12,2,FALSE)),"エラー")</f>
        <v/>
      </c>
      <c r="AJ309" s="90"/>
      <c r="AK309" s="166" t="str">
        <f t="shared" si="58"/>
        <v/>
      </c>
      <c r="AL309" s="139" t="str">
        <f t="shared" si="59"/>
        <v/>
      </c>
      <c r="AM309" s="139" t="str">
        <f t="shared" si="60"/>
        <v/>
      </c>
      <c r="AN309" s="139" t="str">
        <f t="shared" si="61"/>
        <v/>
      </c>
      <c r="AO309" s="139" t="str">
        <f t="shared" si="62"/>
        <v/>
      </c>
      <c r="AP309" s="139" t="str">
        <f t="shared" si="63"/>
        <v/>
      </c>
      <c r="AQ309" s="141" t="str">
        <f t="shared" si="64"/>
        <v/>
      </c>
    </row>
    <row r="310" spans="1:43" ht="24" customHeight="1">
      <c r="A310" s="239"/>
      <c r="B310" s="240"/>
      <c r="C310" s="220"/>
      <c r="D310" s="221"/>
      <c r="E310" s="222"/>
      <c r="F310" s="220"/>
      <c r="G310" s="220"/>
      <c r="H310" s="223"/>
      <c r="I310" s="220"/>
      <c r="J310" s="224"/>
      <c r="K310" s="220"/>
      <c r="L310" s="221"/>
      <c r="M310" s="225"/>
      <c r="N310" s="224"/>
      <c r="O310" s="224"/>
      <c r="P310" s="222"/>
      <c r="Q310" s="226"/>
      <c r="R310" s="227"/>
      <c r="S310" s="241"/>
      <c r="T310" s="242"/>
      <c r="U310" s="243"/>
      <c r="V310" s="97"/>
      <c r="W310" s="175" t="str">
        <f t="shared" si="55"/>
        <v/>
      </c>
      <c r="X310" s="93" t="str">
        <f t="shared" si="57"/>
        <v/>
      </c>
      <c r="Y310" s="174" t="str">
        <f>IF(A310="","",IF(A310&lt;&gt;299,"エラー",299&amp;"人目"))</f>
        <v/>
      </c>
      <c r="Z310" s="95" t="str">
        <f>IFERROR(IF(OR(C310="",D310="",E310=""),"",VLOOKUP(C310&amp;D310&amp;E310,コード!$K$3:$L$210,2,FALSE)),"エラー")</f>
        <v/>
      </c>
      <c r="AA310" s="92" t="str">
        <f>IFERROR(IF(F310="","",VLOOKUP(F310,コード!$N$3:$O$4,2,FALSE)),"エラー")</f>
        <v/>
      </c>
      <c r="AB310" s="91" t="str">
        <f>IFERROR(IF(OR(G310="",H310=""),"",VLOOKUP(G310&amp;H310,コード!$T$3:$U$13,2,FALSE)),"エラー")</f>
        <v/>
      </c>
      <c r="AC310" s="91" t="str">
        <f>IFERROR(IF(I310="","",VLOOKUP(I310,コード!$W$3:$X$10,2,FALSE)),"エラー")</f>
        <v/>
      </c>
      <c r="AD310" s="91" t="str">
        <f>IFERROR(IF(J310="","",VLOOKUP(J310,コード!$Z$3:$AA$4,2,FALSE)),"エラー")</f>
        <v/>
      </c>
      <c r="AE310" s="176" t="str">
        <f t="shared" si="56"/>
        <v/>
      </c>
      <c r="AF310" s="177" t="str">
        <f>IFERROR(IF(N310="","",VLOOKUP(N310,コード!$AG$3:$AH$5,2,FALSE)),"エラー")</f>
        <v/>
      </c>
      <c r="AG310" s="94" t="str">
        <f>IFERROR(IF(O310="","",VLOOKUP(O310,コード!$AM$3:$AN$5,2,FALSE)),"エラー")</f>
        <v/>
      </c>
      <c r="AH310" s="94" t="str">
        <f>IFERROR(IF(P310="","",VLOOKUP(P310,コード!$AM$3:$AN$5,2,FALSE)),"エラー")</f>
        <v/>
      </c>
      <c r="AI310" s="96" t="str">
        <f>IFERROR(IF(OR(Q310="",R310=""),"",VLOOKUP(Q310&amp;R310,コード!$AS$3:$AT$12,2,FALSE)),"エラー")</f>
        <v/>
      </c>
      <c r="AJ310" s="90"/>
      <c r="AK310" s="166" t="str">
        <f t="shared" si="58"/>
        <v/>
      </c>
      <c r="AL310" s="139" t="str">
        <f t="shared" si="59"/>
        <v/>
      </c>
      <c r="AM310" s="139" t="str">
        <f t="shared" si="60"/>
        <v/>
      </c>
      <c r="AN310" s="139" t="str">
        <f t="shared" si="61"/>
        <v/>
      </c>
      <c r="AO310" s="139" t="str">
        <f t="shared" si="62"/>
        <v/>
      </c>
      <c r="AP310" s="139" t="str">
        <f t="shared" si="63"/>
        <v/>
      </c>
      <c r="AQ310" s="141" t="str">
        <f t="shared" si="64"/>
        <v/>
      </c>
    </row>
    <row r="311" spans="1:43" ht="24" customHeight="1" thickBot="1">
      <c r="A311" s="244"/>
      <c r="B311" s="245"/>
      <c r="C311" s="228"/>
      <c r="D311" s="229"/>
      <c r="E311" s="230"/>
      <c r="F311" s="228"/>
      <c r="G311" s="228"/>
      <c r="H311" s="231"/>
      <c r="I311" s="228"/>
      <c r="J311" s="232"/>
      <c r="K311" s="228"/>
      <c r="L311" s="229"/>
      <c r="M311" s="233"/>
      <c r="N311" s="232"/>
      <c r="O311" s="232"/>
      <c r="P311" s="230"/>
      <c r="Q311" s="234"/>
      <c r="R311" s="235"/>
      <c r="S311" s="246"/>
      <c r="T311" s="247"/>
      <c r="U311" s="248"/>
      <c r="V311" s="97"/>
      <c r="W311" s="175" t="str">
        <f t="shared" si="55"/>
        <v/>
      </c>
      <c r="X311" s="93" t="str">
        <f t="shared" si="57"/>
        <v/>
      </c>
      <c r="Y311" s="174" t="str">
        <f>IF(A311="","",IF(A311&lt;&gt;300,"エラー",300&amp;"人目"))</f>
        <v/>
      </c>
      <c r="Z311" s="95" t="str">
        <f>IFERROR(IF(OR(C311="",D311="",E311=""),"",VLOOKUP(C311&amp;D311&amp;E311,コード!$K$3:$L$210,2,FALSE)),"エラー")</f>
        <v/>
      </c>
      <c r="AA311" s="92" t="str">
        <f>IFERROR(IF(F311="","",VLOOKUP(F311,コード!$N$3:$O$4,2,FALSE)),"エラー")</f>
        <v/>
      </c>
      <c r="AB311" s="91" t="str">
        <f>IFERROR(IF(OR(G311="",H311=""),"",VLOOKUP(G311&amp;H311,コード!$T$3:$U$13,2,FALSE)),"エラー")</f>
        <v/>
      </c>
      <c r="AC311" s="91" t="str">
        <f>IFERROR(IF(I311="","",VLOOKUP(I311,コード!$W$3:$X$10,2,FALSE)),"エラー")</f>
        <v/>
      </c>
      <c r="AD311" s="91" t="str">
        <f>IFERROR(IF(J311="","",VLOOKUP(J311,コード!$Z$3:$AA$4,2,FALSE)),"エラー")</f>
        <v/>
      </c>
      <c r="AE311" s="176" t="str">
        <f t="shared" si="56"/>
        <v/>
      </c>
      <c r="AF311" s="177" t="str">
        <f>IFERROR(IF(N311="","",VLOOKUP(N311,コード!$AG$3:$AH$5,2,FALSE)),"エラー")</f>
        <v/>
      </c>
      <c r="AG311" s="94" t="str">
        <f>IFERROR(IF(O311="","",VLOOKUP(O311,コード!$AM$3:$AN$5,2,FALSE)),"エラー")</f>
        <v/>
      </c>
      <c r="AH311" s="94" t="str">
        <f>IFERROR(IF(P311="","",VLOOKUP(P311,コード!$AM$3:$AN$5,2,FALSE)),"エラー")</f>
        <v/>
      </c>
      <c r="AI311" s="96" t="str">
        <f>IFERROR(IF(OR(Q311="",R311=""),"",VLOOKUP(Q311&amp;R311,コード!$AS$3:$AT$12,2,FALSE)),"エラー")</f>
        <v/>
      </c>
      <c r="AJ311" s="90"/>
      <c r="AK311" s="166" t="str">
        <f t="shared" si="58"/>
        <v/>
      </c>
      <c r="AL311" s="139" t="str">
        <f t="shared" si="59"/>
        <v/>
      </c>
      <c r="AM311" s="139" t="str">
        <f t="shared" si="60"/>
        <v/>
      </c>
      <c r="AN311" s="139" t="str">
        <f t="shared" si="61"/>
        <v/>
      </c>
      <c r="AO311" s="139" t="str">
        <f t="shared" si="62"/>
        <v/>
      </c>
      <c r="AP311" s="139" t="str">
        <f t="shared" si="63"/>
        <v/>
      </c>
      <c r="AQ311" s="141" t="str">
        <f t="shared" si="64"/>
        <v/>
      </c>
    </row>
  </sheetData>
  <sheetProtection password="805A" sheet="1" objects="1" scenarios="1" formatCells="0" formatColumns="0" formatRows="0" autoFilter="0"/>
  <autoFilter ref="A11:AQ11">
    <filterColumn colId="0" showButton="0"/>
    <filterColumn colId="2" showButton="0"/>
    <filterColumn colId="3" showButton="0"/>
    <filterColumn colId="6" showButton="0"/>
    <filterColumn colId="10" showButton="0"/>
    <filterColumn colId="11" showButton="0"/>
    <filterColumn colId="16" showButton="0"/>
    <filterColumn colId="18" showButton="0"/>
    <filterColumn colId="19" showButton="0"/>
  </autoFilter>
  <mergeCells count="620">
    <mergeCell ref="A17:B17"/>
    <mergeCell ref="S10:U10"/>
    <mergeCell ref="A13:B13"/>
    <mergeCell ref="C11:E11"/>
    <mergeCell ref="G11:H11"/>
    <mergeCell ref="K11:M11"/>
    <mergeCell ref="Q11:R11"/>
    <mergeCell ref="A12:B12"/>
    <mergeCell ref="A10:B10"/>
    <mergeCell ref="C10:E10"/>
    <mergeCell ref="G10:H10"/>
    <mergeCell ref="K10:M10"/>
    <mergeCell ref="S14:U14"/>
    <mergeCell ref="A41:B41"/>
    <mergeCell ref="A23:B23"/>
    <mergeCell ref="A24:B24"/>
    <mergeCell ref="A25:B25"/>
    <mergeCell ref="A37:B37"/>
    <mergeCell ref="A26:B26"/>
    <mergeCell ref="A27:B27"/>
    <mergeCell ref="A28:B28"/>
    <mergeCell ref="A29:B29"/>
    <mergeCell ref="A30:B30"/>
    <mergeCell ref="A31:B31"/>
    <mergeCell ref="A32:B32"/>
    <mergeCell ref="A33:B33"/>
    <mergeCell ref="A34:B34"/>
    <mergeCell ref="A35:B35"/>
    <mergeCell ref="A39:B39"/>
    <mergeCell ref="A40:B40"/>
    <mergeCell ref="A36:B36"/>
    <mergeCell ref="A38:B38"/>
    <mergeCell ref="Y6:AD7"/>
    <mergeCell ref="AK1:AN2"/>
    <mergeCell ref="AK7:BC8"/>
    <mergeCell ref="C8:N8"/>
    <mergeCell ref="A18:B18"/>
    <mergeCell ref="S23:U23"/>
    <mergeCell ref="S24:U24"/>
    <mergeCell ref="S25:U25"/>
    <mergeCell ref="S15:U15"/>
    <mergeCell ref="S16:U16"/>
    <mergeCell ref="S17:U17"/>
    <mergeCell ref="S18:U18"/>
    <mergeCell ref="S19:U19"/>
    <mergeCell ref="A19:B19"/>
    <mergeCell ref="A20:B20"/>
    <mergeCell ref="A21:B21"/>
    <mergeCell ref="A22:B22"/>
    <mergeCell ref="P7:U7"/>
    <mergeCell ref="Q1:U3"/>
    <mergeCell ref="Y1:AB3"/>
    <mergeCell ref="A14:B14"/>
    <mergeCell ref="A15:B15"/>
    <mergeCell ref="A16:B16"/>
    <mergeCell ref="A11:B11"/>
    <mergeCell ref="S41:U41"/>
    <mergeCell ref="A5:U5"/>
    <mergeCell ref="S36:U36"/>
    <mergeCell ref="S37:U37"/>
    <mergeCell ref="S38:U38"/>
    <mergeCell ref="S39:U39"/>
    <mergeCell ref="S40:U40"/>
    <mergeCell ref="S31:U31"/>
    <mergeCell ref="S32:U32"/>
    <mergeCell ref="S33:U33"/>
    <mergeCell ref="S34:U34"/>
    <mergeCell ref="S35:U35"/>
    <mergeCell ref="S26:U26"/>
    <mergeCell ref="S27:U27"/>
    <mergeCell ref="S20:U20"/>
    <mergeCell ref="S28:U28"/>
    <mergeCell ref="S29:U29"/>
    <mergeCell ref="S30:U30"/>
    <mergeCell ref="S21:U21"/>
    <mergeCell ref="S22:U22"/>
    <mergeCell ref="Q10:R10"/>
    <mergeCell ref="S11:U11"/>
    <mergeCell ref="S12:U12"/>
    <mergeCell ref="S13:U13"/>
    <mergeCell ref="A45:B45"/>
    <mergeCell ref="S45:U45"/>
    <mergeCell ref="A46:B46"/>
    <mergeCell ref="S46:U46"/>
    <mergeCell ref="A47:B47"/>
    <mergeCell ref="S47:U47"/>
    <mergeCell ref="A42:B42"/>
    <mergeCell ref="S42:U42"/>
    <mergeCell ref="A43:B43"/>
    <mergeCell ref="S43:U43"/>
    <mergeCell ref="A44:B44"/>
    <mergeCell ref="S44:U44"/>
    <mergeCell ref="A51:B51"/>
    <mergeCell ref="S51:U51"/>
    <mergeCell ref="A52:B52"/>
    <mergeCell ref="S52:U52"/>
    <mergeCell ref="A53:B53"/>
    <mergeCell ref="S53:U53"/>
    <mergeCell ref="A48:B48"/>
    <mergeCell ref="S48:U48"/>
    <mergeCell ref="A49:B49"/>
    <mergeCell ref="S49:U49"/>
    <mergeCell ref="A50:B50"/>
    <mergeCell ref="S50:U50"/>
    <mergeCell ref="A57:B57"/>
    <mergeCell ref="S57:U57"/>
    <mergeCell ref="A58:B58"/>
    <mergeCell ref="S58:U58"/>
    <mergeCell ref="A59:B59"/>
    <mergeCell ref="S59:U59"/>
    <mergeCell ref="A54:B54"/>
    <mergeCell ref="S54:U54"/>
    <mergeCell ref="A55:B55"/>
    <mergeCell ref="S55:U55"/>
    <mergeCell ref="A56:B56"/>
    <mergeCell ref="S56:U56"/>
    <mergeCell ref="A63:B63"/>
    <mergeCell ref="S63:U63"/>
    <mergeCell ref="A64:B64"/>
    <mergeCell ref="S64:U64"/>
    <mergeCell ref="A65:B65"/>
    <mergeCell ref="S65:U65"/>
    <mergeCell ref="A60:B60"/>
    <mergeCell ref="S60:U60"/>
    <mergeCell ref="A61:B61"/>
    <mergeCell ref="S61:U61"/>
    <mergeCell ref="A62:B62"/>
    <mergeCell ref="S62:U62"/>
    <mergeCell ref="A69:B69"/>
    <mergeCell ref="S69:U69"/>
    <mergeCell ref="A70:B70"/>
    <mergeCell ref="S70:U70"/>
    <mergeCell ref="A71:B71"/>
    <mergeCell ref="S71:U71"/>
    <mergeCell ref="A66:B66"/>
    <mergeCell ref="S66:U66"/>
    <mergeCell ref="A67:B67"/>
    <mergeCell ref="S67:U67"/>
    <mergeCell ref="A68:B68"/>
    <mergeCell ref="S68:U68"/>
    <mergeCell ref="A75:B75"/>
    <mergeCell ref="S75:U75"/>
    <mergeCell ref="A76:B76"/>
    <mergeCell ref="S76:U76"/>
    <mergeCell ref="A77:B77"/>
    <mergeCell ref="S77:U77"/>
    <mergeCell ref="A72:B72"/>
    <mergeCell ref="S72:U72"/>
    <mergeCell ref="A73:B73"/>
    <mergeCell ref="S73:U73"/>
    <mergeCell ref="A74:B74"/>
    <mergeCell ref="S74:U74"/>
    <mergeCell ref="A81:B81"/>
    <mergeCell ref="S81:U81"/>
    <mergeCell ref="A82:B82"/>
    <mergeCell ref="S82:U82"/>
    <mergeCell ref="A83:B83"/>
    <mergeCell ref="S83:U83"/>
    <mergeCell ref="A78:B78"/>
    <mergeCell ref="S78:U78"/>
    <mergeCell ref="A79:B79"/>
    <mergeCell ref="S79:U79"/>
    <mergeCell ref="A80:B80"/>
    <mergeCell ref="S80:U80"/>
    <mergeCell ref="A87:B87"/>
    <mergeCell ref="S87:U87"/>
    <mergeCell ref="A88:B88"/>
    <mergeCell ref="S88:U88"/>
    <mergeCell ref="A89:B89"/>
    <mergeCell ref="S89:U89"/>
    <mergeCell ref="A84:B84"/>
    <mergeCell ref="S84:U84"/>
    <mergeCell ref="A85:B85"/>
    <mergeCell ref="S85:U85"/>
    <mergeCell ref="A86:B86"/>
    <mergeCell ref="S86:U86"/>
    <mergeCell ref="A93:B93"/>
    <mergeCell ref="S93:U93"/>
    <mergeCell ref="A94:B94"/>
    <mergeCell ref="S94:U94"/>
    <mergeCell ref="A95:B95"/>
    <mergeCell ref="S95:U95"/>
    <mergeCell ref="A90:B90"/>
    <mergeCell ref="S90:U90"/>
    <mergeCell ref="A91:B91"/>
    <mergeCell ref="S91:U91"/>
    <mergeCell ref="A92:B92"/>
    <mergeCell ref="S92:U92"/>
    <mergeCell ref="A99:B99"/>
    <mergeCell ref="S99:U99"/>
    <mergeCell ref="A100:B100"/>
    <mergeCell ref="S100:U100"/>
    <mergeCell ref="A101:B101"/>
    <mergeCell ref="S101:U101"/>
    <mergeCell ref="A96:B96"/>
    <mergeCell ref="S96:U96"/>
    <mergeCell ref="A97:B97"/>
    <mergeCell ref="S97:U97"/>
    <mergeCell ref="A98:B98"/>
    <mergeCell ref="S98:U98"/>
    <mergeCell ref="A105:B105"/>
    <mergeCell ref="S105:U105"/>
    <mergeCell ref="A106:B106"/>
    <mergeCell ref="S106:U106"/>
    <mergeCell ref="A107:B107"/>
    <mergeCell ref="S107:U107"/>
    <mergeCell ref="A102:B102"/>
    <mergeCell ref="S102:U102"/>
    <mergeCell ref="A103:B103"/>
    <mergeCell ref="S103:U103"/>
    <mergeCell ref="A104:B104"/>
    <mergeCell ref="S104:U104"/>
    <mergeCell ref="A111:B111"/>
    <mergeCell ref="S111:U111"/>
    <mergeCell ref="A112:B112"/>
    <mergeCell ref="S112:U112"/>
    <mergeCell ref="A113:B113"/>
    <mergeCell ref="S113:U113"/>
    <mergeCell ref="A108:B108"/>
    <mergeCell ref="S108:U108"/>
    <mergeCell ref="A109:B109"/>
    <mergeCell ref="S109:U109"/>
    <mergeCell ref="A110:B110"/>
    <mergeCell ref="S110:U110"/>
    <mergeCell ref="A117:B117"/>
    <mergeCell ref="S117:U117"/>
    <mergeCell ref="A118:B118"/>
    <mergeCell ref="S118:U118"/>
    <mergeCell ref="A119:B119"/>
    <mergeCell ref="S119:U119"/>
    <mergeCell ref="A114:B114"/>
    <mergeCell ref="S114:U114"/>
    <mergeCell ref="A115:B115"/>
    <mergeCell ref="S115:U115"/>
    <mergeCell ref="A116:B116"/>
    <mergeCell ref="S116:U116"/>
    <mergeCell ref="A123:B123"/>
    <mergeCell ref="S123:U123"/>
    <mergeCell ref="A124:B124"/>
    <mergeCell ref="S124:U124"/>
    <mergeCell ref="A125:B125"/>
    <mergeCell ref="S125:U125"/>
    <mergeCell ref="A120:B120"/>
    <mergeCell ref="S120:U120"/>
    <mergeCell ref="A121:B121"/>
    <mergeCell ref="S121:U121"/>
    <mergeCell ref="A122:B122"/>
    <mergeCell ref="S122:U122"/>
    <mergeCell ref="A129:B129"/>
    <mergeCell ref="S129:U129"/>
    <mergeCell ref="A130:B130"/>
    <mergeCell ref="S130:U130"/>
    <mergeCell ref="A131:B131"/>
    <mergeCell ref="S131:U131"/>
    <mergeCell ref="A126:B126"/>
    <mergeCell ref="S126:U126"/>
    <mergeCell ref="A127:B127"/>
    <mergeCell ref="S127:U127"/>
    <mergeCell ref="A128:B128"/>
    <mergeCell ref="S128:U128"/>
    <mergeCell ref="A135:B135"/>
    <mergeCell ref="S135:U135"/>
    <mergeCell ref="A136:B136"/>
    <mergeCell ref="S136:U136"/>
    <mergeCell ref="A137:B137"/>
    <mergeCell ref="S137:U137"/>
    <mergeCell ref="A132:B132"/>
    <mergeCell ref="S132:U132"/>
    <mergeCell ref="A133:B133"/>
    <mergeCell ref="S133:U133"/>
    <mergeCell ref="A134:B134"/>
    <mergeCell ref="S134:U134"/>
    <mergeCell ref="A141:B141"/>
    <mergeCell ref="S141:U141"/>
    <mergeCell ref="A142:B142"/>
    <mergeCell ref="S142:U142"/>
    <mergeCell ref="A143:B143"/>
    <mergeCell ref="S143:U143"/>
    <mergeCell ref="A138:B138"/>
    <mergeCell ref="S138:U138"/>
    <mergeCell ref="A139:B139"/>
    <mergeCell ref="S139:U139"/>
    <mergeCell ref="A140:B140"/>
    <mergeCell ref="S140:U140"/>
    <mergeCell ref="A147:B147"/>
    <mergeCell ref="S147:U147"/>
    <mergeCell ref="A148:B148"/>
    <mergeCell ref="S148:U148"/>
    <mergeCell ref="A149:B149"/>
    <mergeCell ref="S149:U149"/>
    <mergeCell ref="A144:B144"/>
    <mergeCell ref="S144:U144"/>
    <mergeCell ref="A145:B145"/>
    <mergeCell ref="S145:U145"/>
    <mergeCell ref="A146:B146"/>
    <mergeCell ref="S146:U146"/>
    <mergeCell ref="A153:B153"/>
    <mergeCell ref="S153:U153"/>
    <mergeCell ref="A154:B154"/>
    <mergeCell ref="S154:U154"/>
    <mergeCell ref="A155:B155"/>
    <mergeCell ref="S155:U155"/>
    <mergeCell ref="A150:B150"/>
    <mergeCell ref="S150:U150"/>
    <mergeCell ref="A151:B151"/>
    <mergeCell ref="S151:U151"/>
    <mergeCell ref="A152:B152"/>
    <mergeCell ref="S152:U152"/>
    <mergeCell ref="A159:B159"/>
    <mergeCell ref="S159:U159"/>
    <mergeCell ref="A160:B160"/>
    <mergeCell ref="S160:U160"/>
    <mergeCell ref="A161:B161"/>
    <mergeCell ref="S161:U161"/>
    <mergeCell ref="A156:B156"/>
    <mergeCell ref="S156:U156"/>
    <mergeCell ref="A157:B157"/>
    <mergeCell ref="S157:U157"/>
    <mergeCell ref="A158:B158"/>
    <mergeCell ref="S158:U158"/>
    <mergeCell ref="A165:B165"/>
    <mergeCell ref="S165:U165"/>
    <mergeCell ref="A166:B166"/>
    <mergeCell ref="S166:U166"/>
    <mergeCell ref="A167:B167"/>
    <mergeCell ref="S167:U167"/>
    <mergeCell ref="A162:B162"/>
    <mergeCell ref="S162:U162"/>
    <mergeCell ref="A163:B163"/>
    <mergeCell ref="S163:U163"/>
    <mergeCell ref="A164:B164"/>
    <mergeCell ref="S164:U164"/>
    <mergeCell ref="A171:B171"/>
    <mergeCell ref="S171:U171"/>
    <mergeCell ref="A172:B172"/>
    <mergeCell ref="S172:U172"/>
    <mergeCell ref="A173:B173"/>
    <mergeCell ref="S173:U173"/>
    <mergeCell ref="A168:B168"/>
    <mergeCell ref="S168:U168"/>
    <mergeCell ref="A169:B169"/>
    <mergeCell ref="S169:U169"/>
    <mergeCell ref="A170:B170"/>
    <mergeCell ref="S170:U170"/>
    <mergeCell ref="A177:B177"/>
    <mergeCell ref="S177:U177"/>
    <mergeCell ref="A178:B178"/>
    <mergeCell ref="S178:U178"/>
    <mergeCell ref="A179:B179"/>
    <mergeCell ref="S179:U179"/>
    <mergeCell ref="A174:B174"/>
    <mergeCell ref="S174:U174"/>
    <mergeCell ref="A175:B175"/>
    <mergeCell ref="S175:U175"/>
    <mergeCell ref="A176:B176"/>
    <mergeCell ref="S176:U176"/>
    <mergeCell ref="A183:B183"/>
    <mergeCell ref="S183:U183"/>
    <mergeCell ref="A184:B184"/>
    <mergeCell ref="S184:U184"/>
    <mergeCell ref="A185:B185"/>
    <mergeCell ref="S185:U185"/>
    <mergeCell ref="A180:B180"/>
    <mergeCell ref="S180:U180"/>
    <mergeCell ref="A181:B181"/>
    <mergeCell ref="S181:U181"/>
    <mergeCell ref="A182:B182"/>
    <mergeCell ref="S182:U182"/>
    <mergeCell ref="A189:B189"/>
    <mergeCell ref="S189:U189"/>
    <mergeCell ref="A190:B190"/>
    <mergeCell ref="S190:U190"/>
    <mergeCell ref="A191:B191"/>
    <mergeCell ref="S191:U191"/>
    <mergeCell ref="A186:B186"/>
    <mergeCell ref="S186:U186"/>
    <mergeCell ref="A187:B187"/>
    <mergeCell ref="S187:U187"/>
    <mergeCell ref="A188:B188"/>
    <mergeCell ref="S188:U188"/>
    <mergeCell ref="A195:B195"/>
    <mergeCell ref="S195:U195"/>
    <mergeCell ref="A196:B196"/>
    <mergeCell ref="S196:U196"/>
    <mergeCell ref="A197:B197"/>
    <mergeCell ref="S197:U197"/>
    <mergeCell ref="A192:B192"/>
    <mergeCell ref="S192:U192"/>
    <mergeCell ref="A193:B193"/>
    <mergeCell ref="S193:U193"/>
    <mergeCell ref="A194:B194"/>
    <mergeCell ref="S194:U194"/>
    <mergeCell ref="A201:B201"/>
    <mergeCell ref="S201:U201"/>
    <mergeCell ref="A202:B202"/>
    <mergeCell ref="S202:U202"/>
    <mergeCell ref="A203:B203"/>
    <mergeCell ref="S203:U203"/>
    <mergeCell ref="A198:B198"/>
    <mergeCell ref="S198:U198"/>
    <mergeCell ref="A199:B199"/>
    <mergeCell ref="S199:U199"/>
    <mergeCell ref="A200:B200"/>
    <mergeCell ref="S200:U200"/>
    <mergeCell ref="A207:B207"/>
    <mergeCell ref="S207:U207"/>
    <mergeCell ref="A208:B208"/>
    <mergeCell ref="S208:U208"/>
    <mergeCell ref="A209:B209"/>
    <mergeCell ref="S209:U209"/>
    <mergeCell ref="A204:B204"/>
    <mergeCell ref="S204:U204"/>
    <mergeCell ref="A205:B205"/>
    <mergeCell ref="S205:U205"/>
    <mergeCell ref="A206:B206"/>
    <mergeCell ref="S206:U206"/>
    <mergeCell ref="A213:B213"/>
    <mergeCell ref="S213:U213"/>
    <mergeCell ref="A214:B214"/>
    <mergeCell ref="S214:U214"/>
    <mergeCell ref="A215:B215"/>
    <mergeCell ref="S215:U215"/>
    <mergeCell ref="A210:B210"/>
    <mergeCell ref="S210:U210"/>
    <mergeCell ref="A211:B211"/>
    <mergeCell ref="S211:U211"/>
    <mergeCell ref="A212:B212"/>
    <mergeCell ref="S212:U212"/>
    <mergeCell ref="A219:B219"/>
    <mergeCell ref="S219:U219"/>
    <mergeCell ref="A220:B220"/>
    <mergeCell ref="S220:U220"/>
    <mergeCell ref="A221:B221"/>
    <mergeCell ref="S221:U221"/>
    <mergeCell ref="A216:B216"/>
    <mergeCell ref="S216:U216"/>
    <mergeCell ref="A217:B217"/>
    <mergeCell ref="S217:U217"/>
    <mergeCell ref="A218:B218"/>
    <mergeCell ref="S218:U218"/>
    <mergeCell ref="A225:B225"/>
    <mergeCell ref="S225:U225"/>
    <mergeCell ref="A226:B226"/>
    <mergeCell ref="S226:U226"/>
    <mergeCell ref="A227:B227"/>
    <mergeCell ref="S227:U227"/>
    <mergeCell ref="A222:B222"/>
    <mergeCell ref="S222:U222"/>
    <mergeCell ref="A223:B223"/>
    <mergeCell ref="S223:U223"/>
    <mergeCell ref="A224:B224"/>
    <mergeCell ref="S224:U224"/>
    <mergeCell ref="A231:B231"/>
    <mergeCell ref="S231:U231"/>
    <mergeCell ref="A232:B232"/>
    <mergeCell ref="S232:U232"/>
    <mergeCell ref="A233:B233"/>
    <mergeCell ref="S233:U233"/>
    <mergeCell ref="A228:B228"/>
    <mergeCell ref="S228:U228"/>
    <mergeCell ref="A229:B229"/>
    <mergeCell ref="S229:U229"/>
    <mergeCell ref="A230:B230"/>
    <mergeCell ref="S230:U230"/>
    <mergeCell ref="A237:B237"/>
    <mergeCell ref="S237:U237"/>
    <mergeCell ref="A238:B238"/>
    <mergeCell ref="S238:U238"/>
    <mergeCell ref="A239:B239"/>
    <mergeCell ref="S239:U239"/>
    <mergeCell ref="A234:B234"/>
    <mergeCell ref="S234:U234"/>
    <mergeCell ref="A235:B235"/>
    <mergeCell ref="S235:U235"/>
    <mergeCell ref="A236:B236"/>
    <mergeCell ref="S236:U236"/>
    <mergeCell ref="A243:B243"/>
    <mergeCell ref="S243:U243"/>
    <mergeCell ref="A244:B244"/>
    <mergeCell ref="S244:U244"/>
    <mergeCell ref="A245:B245"/>
    <mergeCell ref="S245:U245"/>
    <mergeCell ref="A240:B240"/>
    <mergeCell ref="S240:U240"/>
    <mergeCell ref="A241:B241"/>
    <mergeCell ref="S241:U241"/>
    <mergeCell ref="A242:B242"/>
    <mergeCell ref="S242:U242"/>
    <mergeCell ref="A249:B249"/>
    <mergeCell ref="S249:U249"/>
    <mergeCell ref="A250:B250"/>
    <mergeCell ref="S250:U250"/>
    <mergeCell ref="A251:B251"/>
    <mergeCell ref="S251:U251"/>
    <mergeCell ref="A246:B246"/>
    <mergeCell ref="S246:U246"/>
    <mergeCell ref="A247:B247"/>
    <mergeCell ref="S247:U247"/>
    <mergeCell ref="A248:B248"/>
    <mergeCell ref="S248:U248"/>
    <mergeCell ref="A255:B255"/>
    <mergeCell ref="S255:U255"/>
    <mergeCell ref="A256:B256"/>
    <mergeCell ref="S256:U256"/>
    <mergeCell ref="A257:B257"/>
    <mergeCell ref="S257:U257"/>
    <mergeCell ref="A252:B252"/>
    <mergeCell ref="S252:U252"/>
    <mergeCell ref="A253:B253"/>
    <mergeCell ref="S253:U253"/>
    <mergeCell ref="A254:B254"/>
    <mergeCell ref="S254:U254"/>
    <mergeCell ref="A261:B261"/>
    <mergeCell ref="S261:U261"/>
    <mergeCell ref="A262:B262"/>
    <mergeCell ref="S262:U262"/>
    <mergeCell ref="A263:B263"/>
    <mergeCell ref="S263:U263"/>
    <mergeCell ref="A258:B258"/>
    <mergeCell ref="S258:U258"/>
    <mergeCell ref="A259:B259"/>
    <mergeCell ref="S259:U259"/>
    <mergeCell ref="A260:B260"/>
    <mergeCell ref="S260:U260"/>
    <mergeCell ref="A267:B267"/>
    <mergeCell ref="S267:U267"/>
    <mergeCell ref="A268:B268"/>
    <mergeCell ref="S268:U268"/>
    <mergeCell ref="A269:B269"/>
    <mergeCell ref="S269:U269"/>
    <mergeCell ref="A264:B264"/>
    <mergeCell ref="S264:U264"/>
    <mergeCell ref="A265:B265"/>
    <mergeCell ref="S265:U265"/>
    <mergeCell ref="A266:B266"/>
    <mergeCell ref="S266:U266"/>
    <mergeCell ref="A273:B273"/>
    <mergeCell ref="S273:U273"/>
    <mergeCell ref="A274:B274"/>
    <mergeCell ref="S274:U274"/>
    <mergeCell ref="A275:B275"/>
    <mergeCell ref="S275:U275"/>
    <mergeCell ref="A270:B270"/>
    <mergeCell ref="S270:U270"/>
    <mergeCell ref="A271:B271"/>
    <mergeCell ref="S271:U271"/>
    <mergeCell ref="A272:B272"/>
    <mergeCell ref="S272:U272"/>
    <mergeCell ref="A279:B279"/>
    <mergeCell ref="S279:U279"/>
    <mergeCell ref="A280:B280"/>
    <mergeCell ref="S280:U280"/>
    <mergeCell ref="A281:B281"/>
    <mergeCell ref="S281:U281"/>
    <mergeCell ref="A276:B276"/>
    <mergeCell ref="S276:U276"/>
    <mergeCell ref="A277:B277"/>
    <mergeCell ref="S277:U277"/>
    <mergeCell ref="A278:B278"/>
    <mergeCell ref="S278:U278"/>
    <mergeCell ref="A285:B285"/>
    <mergeCell ref="S285:U285"/>
    <mergeCell ref="A286:B286"/>
    <mergeCell ref="S286:U286"/>
    <mergeCell ref="A287:B287"/>
    <mergeCell ref="S287:U287"/>
    <mergeCell ref="A282:B282"/>
    <mergeCell ref="S282:U282"/>
    <mergeCell ref="A283:B283"/>
    <mergeCell ref="S283:U283"/>
    <mergeCell ref="A284:B284"/>
    <mergeCell ref="S284:U284"/>
    <mergeCell ref="A291:B291"/>
    <mergeCell ref="S291:U291"/>
    <mergeCell ref="A292:B292"/>
    <mergeCell ref="S292:U292"/>
    <mergeCell ref="A293:B293"/>
    <mergeCell ref="S293:U293"/>
    <mergeCell ref="A288:B288"/>
    <mergeCell ref="S288:U288"/>
    <mergeCell ref="A289:B289"/>
    <mergeCell ref="S289:U289"/>
    <mergeCell ref="A290:B290"/>
    <mergeCell ref="S290:U290"/>
    <mergeCell ref="A297:B297"/>
    <mergeCell ref="S297:U297"/>
    <mergeCell ref="A298:B298"/>
    <mergeCell ref="S298:U298"/>
    <mergeCell ref="A299:B299"/>
    <mergeCell ref="S299:U299"/>
    <mergeCell ref="A294:B294"/>
    <mergeCell ref="S294:U294"/>
    <mergeCell ref="A295:B295"/>
    <mergeCell ref="S295:U295"/>
    <mergeCell ref="A296:B296"/>
    <mergeCell ref="S296:U296"/>
    <mergeCell ref="A303:B303"/>
    <mergeCell ref="S303:U303"/>
    <mergeCell ref="A304:B304"/>
    <mergeCell ref="S304:U304"/>
    <mergeCell ref="A305:B305"/>
    <mergeCell ref="S305:U305"/>
    <mergeCell ref="A300:B300"/>
    <mergeCell ref="S300:U300"/>
    <mergeCell ref="A301:B301"/>
    <mergeCell ref="S301:U301"/>
    <mergeCell ref="A302:B302"/>
    <mergeCell ref="S302:U302"/>
    <mergeCell ref="A309:B309"/>
    <mergeCell ref="S309:U309"/>
    <mergeCell ref="A310:B310"/>
    <mergeCell ref="S310:U310"/>
    <mergeCell ref="A311:B311"/>
    <mergeCell ref="S311:U311"/>
    <mergeCell ref="A306:B306"/>
    <mergeCell ref="S306:U306"/>
    <mergeCell ref="A307:B307"/>
    <mergeCell ref="S307:U307"/>
    <mergeCell ref="A308:B308"/>
    <mergeCell ref="S308:U308"/>
  </mergeCells>
  <phoneticPr fontId="7"/>
  <conditionalFormatting sqref="W12:AI311">
    <cfRule type="containsBlanks" dxfId="2" priority="4">
      <formula>LEN(TRIM(W12))=0</formula>
    </cfRule>
  </conditionalFormatting>
  <conditionalFormatting sqref="AK12:AQ311 W12:AI311">
    <cfRule type="containsText" dxfId="1" priority="3" operator="containsText" text="エラー">
      <formula>NOT(ISERROR(SEARCH("エラー",W12)))</formula>
    </cfRule>
  </conditionalFormatting>
  <conditionalFormatting sqref="C8:N8">
    <cfRule type="containsBlanks" dxfId="0" priority="1">
      <formula>LEN(TRIM(C8))=0</formula>
    </cfRule>
  </conditionalFormatting>
  <dataValidations count="3">
    <dataValidation imeMode="disabled" allowBlank="1" showInputMessage="1" showErrorMessage="1" sqref="A12:B311"/>
    <dataValidation type="custom" allowBlank="1" showInputMessage="1" showErrorMessage="1" errorTitle="入力規則エラー" error="カタカナ、英数字は「全角」で入力してください。_x000a_" promptTitle="入力規則" prompt="以下は「全角」入力_x000a_①英数字_x000a_②カタカナ" sqref="C8">
      <formula1>DBCS(C8)=C8</formula1>
    </dataValidation>
    <dataValidation allowBlank="1" showInputMessage="1" showErrorMessage="1" errorTitle="入力規則エラー" error="例外や貴校の取り扱いに準じて、間違いないようでしたら「疑義なし」とご入力ください。_x000a__x000a_「国・地域」が「その他」の場合は、具体的な国・地域名をご記入ください。_x000a__x000a_また「不明」の場合は「不明」と入力ください。_x000a_" promptTitle="入力規則エラー" prompt="「エラー？」が表示されていても_x000a_例外や貴校の取り扱いに準じ_x000a_て、間違いないようでしたら、_x000a_「疑義なし」と入力ください。_x000a__x000a_「国・地域」が「その他」の場合_x000a_は、具体的な国・地域名を記_x000a_入ください。また「不明」の場合_x000a_は「不明」と入力ください。" sqref="S12:U311"/>
  </dataValidations>
  <printOptions horizontalCentered="1"/>
  <pageMargins left="0.59055118110236227" right="0.19685039370078741" top="0.78740157480314965" bottom="0.59055118110236227" header="0" footer="0.19685039370078741"/>
  <pageSetup paperSize="9" orientation="portrait" r:id="rId1"/>
  <headerFooter alignWithMargins="0">
    <oddHeader>&amp;L
(日本人専修・様式３)－専修学校(専門課程)－</oddHeader>
    <oddFooter>&amp;C&amp;P/&amp;N&amp;R独立行政法人 日本学生支援機構(JASSO)</oddFooter>
  </headerFooter>
  <legacyDrawing r:id="rId2"/>
  <extLst>
    <ext xmlns:x14="http://schemas.microsoft.com/office/spreadsheetml/2009/9/main" uri="{CCE6A557-97BC-4b89-ADB6-D9C93CAAB3DF}">
      <x14:dataValidations xmlns:xm="http://schemas.microsoft.com/office/excel/2006/main" count="16">
        <x14:dataValidation type="list" imeMode="disabled" allowBlank="1" showDropDown="1" showInputMessage="1" showErrorMessage="1" errorTitle="入力規則エラー" error="正しい性別コード（半角数字）を1文字（1または2）記入してください。_x000a__x000a_　　男　1_x000a_　　女　2_x000a_">
          <x14:formula1>
            <xm:f>コード!$N$3:$N$4</xm:f>
          </x14:formula1>
          <xm:sqref>F12:F311</xm:sqref>
        </x14:dataValidation>
        <x14:dataValidation type="list" imeMode="disabled" allowBlank="1" showDropDown="1" showInputMessage="1" showErrorMessage="1" errorTitle="入力規則エラー" error="正しい留学先の専攻区分コード（半角数字）を1文字（0または1）記入してください。_x000a_">
          <x14:formula1>
            <xm:f>コード!$R$3:$R$13</xm:f>
          </x14:formula1>
          <xm:sqref>G12:G311</xm:sqref>
        </x14:dataValidation>
        <x14:dataValidation type="list" imeMode="disabled" allowBlank="1" showDropDown="1" showInputMessage="1" showErrorMessage="1" errorTitle="入力規則エラー" error="正しい留学先の専攻区分コード（半角数字）を1文字（0～2, 4～9）記入してください。_x000a_">
          <x14:formula1>
            <xm:f>コード!$S$3:$S$13</xm:f>
          </x14:formula1>
          <xm:sqref>H12:H311</xm:sqref>
        </x14:dataValidation>
        <x14:dataValidation type="list" imeMode="disabled" allowBlank="1" showDropDown="1" showInputMessage="1" showErrorMessage="1" errorTitle="入力規則エラー" error="正しい学校種コード（半角数字）を1文字（1～8）を記入してください。_x000a__x000a_　1　大学院 博士レベル_x000a_　2　大学院 修士レベル_x000a_　3　大学学部・短期大学レベル_x000a_　4　ランゲージセンター等の大学附置施設_x000a_　5　専門学校レベル_x000a_　6　民間等の語学学校_x000a_　7　その他_x000a_　8　不明_x000a_">
          <x14:formula1>
            <xm:f>コード!$W$3:$W$10</xm:f>
          </x14:formula1>
          <xm:sqref>I12:I311</xm:sqref>
        </x14:dataValidation>
        <x14:dataValidation type="list" imeMode="disabled" allowBlank="1" showDropDown="1" showInputMessage="1" showErrorMessage="1" errorTitle="入力規則エラー" error="正しい協定コード（半角数字）を1文字（1または2）記入してください。_x000a__x000a_1　協定等制度に基づく留学_x000a_2　協定等制度なし_x000a_">
          <x14:formula1>
            <xm:f>コード!$Z$3:$Z$4</xm:f>
          </x14:formula1>
          <xm:sqref>J12:J311</xm:sqref>
        </x14:dataValidation>
        <x14:dataValidation type="list" imeMode="disabled" allowBlank="1" showDropDown="1" showInputMessage="1" showErrorMessage="1" errorTitle="入力規則エラー" error="正しい協定番号（半角数字）を1文字（0～9）記入してください。_x000a_">
          <x14:formula1>
            <xm:f>コード!$AC$3:$AC$12</xm:f>
          </x14:formula1>
          <xm:sqref>K12:K311</xm:sqref>
        </x14:dataValidation>
        <x14:dataValidation type="list" imeMode="disabled" allowBlank="1" showDropDown="1" showInputMessage="1" showErrorMessage="1" errorTitle="入力規則エラー" error="正しい協定番号（半角数字）を1文字（0～9）記入してください。_x000a_">
          <x14:formula1>
            <xm:f>コード!$AE$3:$AE$12</xm:f>
          </x14:formula1>
          <xm:sqref>M12:M311</xm:sqref>
        </x14:dataValidation>
        <x14:dataValidation type="list" imeMode="disabled" allowBlank="1" showDropDown="1" showInputMessage="1" showErrorMessage="1" errorTitle="入力規則エラー" error="正しい協定番号（半角数字）を1文字（0～9）記入してください。_x000a_">
          <x14:formula1>
            <xm:f>コード!$AD$3:$AD$12</xm:f>
          </x14:formula1>
          <xm:sqref>L12:L311</xm:sqref>
        </x14:dataValidation>
        <x14:dataValidation type="list" imeMode="disabled" allowBlank="1" showDropDown="1" showInputMessage="1" showErrorMessage="1" errorTitle="入力規則エラー" error="正しい休学コード（半角数字）を1文字（1～3）記入してください。_x000a__x000a_1　休学あり_x000a_2　休学なし_x000a_3　不明_x000a_">
          <x14:formula1>
            <xm:f>コード!$AG$3:$AG$5</xm:f>
          </x14:formula1>
          <xm:sqref>N12:N311</xm:sqref>
        </x14:dataValidation>
        <x14:dataValidation type="list" imeMode="disabled" allowBlank="1" showDropDown="1" showInputMessage="1" showErrorMessage="1" errorTitle="入力規則エラー" error="正しい単位授与コード（半角数字）を1文字（1～3）記入してください。_x000a__x000a_1　単位授与を伴う_x000a_2　単位授与を伴わない_x000a_3　不明_x000a_">
          <x14:formula1>
            <xm:f>コード!$AJ$3:$AJ$5</xm:f>
          </x14:formula1>
          <xm:sqref>O12:O311</xm:sqref>
        </x14:dataValidation>
        <x14:dataValidation type="list" imeMode="disabled" allowBlank="1" showDropDown="1" showInputMessage="1" showErrorMessage="1" errorTitle="入力規則エラー" error="正しい正規科目の履修の有無のコード（半角数字）を1文字（1～3）記入してください。_x000a__x000a_1　正規科目の履修あり_x000a_2　正規科目の履修なし_x000a_3　不明_x000a_">
          <x14:formula1>
            <xm:f>コード!$AM$3:$AM$5</xm:f>
          </x14:formula1>
          <xm:sqref>P12:P311</xm:sqref>
        </x14:dataValidation>
        <x14:dataValidation type="list" imeMode="disabled" allowBlank="1" showDropDown="1" showInputMessage="1" showErrorMessage="1" errorTitle="入力規則エラー" error="正しい留学期間コード（半角数字）を1文字（0または9）記入してください。_x000a_">
          <x14:formula1>
            <xm:f>コード!$AQ$3:$AQ$12</xm:f>
          </x14:formula1>
          <xm:sqref>Q12:Q311</xm:sqref>
        </x14:dataValidation>
        <x14:dataValidation type="list" imeMode="disabled" allowBlank="1" showDropDown="1" showInputMessage="1" showErrorMessage="1" errorTitle="入力規則エラー" error="正しい留学期間コード（半角数字）を1文字（1～9）記入してください。_x000a_">
          <x14:formula1>
            <xm:f>コード!$AR$3:$AR$12</xm:f>
          </x14:formula1>
          <xm:sqref>R12:R311</xm:sqref>
        </x14:dataValidation>
        <x14:dataValidation type="list" imeMode="disabled" allowBlank="1" showDropDown="1" showInputMessage="1" showErrorMessage="1" errorTitle="入力規則エラー" error="正しい国・地域コード（半角数字）を1文字（1～8）記入してください。_x000a_">
          <x14:formula1>
            <xm:f>コード!$H$3:$H$210</xm:f>
          </x14:formula1>
          <xm:sqref>C12:C311</xm:sqref>
        </x14:dataValidation>
        <x14:dataValidation type="list" imeMode="disabled" allowBlank="1" showDropDown="1" showInputMessage="1" showErrorMessage="1" errorTitle="入力規則エラー" error="正しい国・地域コード（半角数字）を1文字（0～7と9）記入してください。">
          <x14:formula1>
            <xm:f>コード!$I$3:$I$210</xm:f>
          </x14:formula1>
          <xm:sqref>D12:D311</xm:sqref>
        </x14:dataValidation>
        <x14:dataValidation type="list" imeMode="disabled" allowBlank="1" showDropDown="1" showInputMessage="1" showErrorMessage="1" errorTitle="入力規則エラー" error="正しい国・地域コード（半角数字）を1文字（0～9）記入してください。_x000a_">
          <x14:formula1>
            <xm:f>コード!$J$3:$J$210</xm:f>
          </x14:formula1>
          <xm:sqref>E12:E311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00B050"/>
  </sheetPr>
  <dimension ref="A1:AV1178"/>
  <sheetViews>
    <sheetView zoomScale="115" zoomScaleNormal="115" workbookViewId="0"/>
  </sheetViews>
  <sheetFormatPr defaultRowHeight="13.5"/>
  <cols>
    <col min="1" max="1" width="9" bestFit="1" customWidth="1"/>
    <col min="2" max="2" width="32.625" customWidth="1"/>
    <col min="3" max="3" width="6.125" customWidth="1"/>
    <col min="4" max="5" width="12.125" bestFit="1" customWidth="1"/>
    <col min="6" max="6" width="2.625" customWidth="1"/>
    <col min="7" max="7" width="6.125" customWidth="1"/>
    <col min="8" max="10" width="2.5" customWidth="1"/>
    <col min="12" max="12" width="31.375" customWidth="1"/>
    <col min="13" max="13" width="2.625" customWidth="1"/>
    <col min="14" max="14" width="6.125" customWidth="1"/>
    <col min="15" max="15" width="5.25" customWidth="1"/>
    <col min="16" max="16" width="2.625" customWidth="1"/>
    <col min="17" max="17" width="6.125" style="52" bestFit="1" customWidth="1"/>
    <col min="18" max="19" width="2.625" customWidth="1"/>
    <col min="20" max="20" width="6.5" customWidth="1"/>
    <col min="21" max="21" width="20.625" style="52" customWidth="1"/>
    <col min="22" max="22" width="2.625" style="52" customWidth="1"/>
    <col min="23" max="23" width="6.125" style="52" bestFit="1" customWidth="1"/>
    <col min="24" max="24" width="31.375" style="52" customWidth="1"/>
    <col min="25" max="25" width="2.625" style="52" customWidth="1"/>
    <col min="26" max="26" width="6.125" style="52" bestFit="1" customWidth="1"/>
    <col min="27" max="27" width="20.625" style="52" customWidth="1"/>
    <col min="28" max="28" width="2.625" style="52" customWidth="1"/>
    <col min="29" max="31" width="2.5" style="52" customWidth="1"/>
    <col min="32" max="32" width="2.625" style="52" customWidth="1"/>
    <col min="33" max="33" width="6.125" style="52" bestFit="1" customWidth="1"/>
    <col min="34" max="34" width="20.625" style="52" customWidth="1"/>
    <col min="35" max="35" width="2.625" style="52" customWidth="1"/>
    <col min="36" max="36" width="6.125" style="52" bestFit="1" customWidth="1"/>
    <col min="37" max="37" width="20.625" style="52" customWidth="1"/>
    <col min="38" max="38" width="2.625" style="52" customWidth="1"/>
    <col min="39" max="39" width="6.125" style="52" bestFit="1" customWidth="1"/>
    <col min="40" max="40" width="20.625" style="52" customWidth="1"/>
    <col min="41" max="41" width="2.625" style="52" customWidth="1"/>
    <col min="42" max="42" width="6.125" style="52" bestFit="1" customWidth="1"/>
    <col min="43" max="44" width="2.5" customWidth="1"/>
    <col min="45" max="45" width="3.5" bestFit="1" customWidth="1"/>
    <col min="46" max="46" width="32.375" style="52" customWidth="1"/>
    <col min="47" max="47" width="2.625" style="52" customWidth="1"/>
    <col min="48" max="48" width="19.75" style="52" bestFit="1" customWidth="1"/>
  </cols>
  <sheetData>
    <row r="1" spans="1:48" ht="14.25" thickBot="1">
      <c r="A1" t="s">
        <v>16</v>
      </c>
      <c r="G1" t="s">
        <v>450</v>
      </c>
      <c r="N1" t="s">
        <v>451</v>
      </c>
      <c r="Q1" s="52" t="s">
        <v>475</v>
      </c>
      <c r="W1" s="52" t="s">
        <v>487</v>
      </c>
      <c r="Z1" s="52" t="s">
        <v>518</v>
      </c>
      <c r="AC1" s="74" t="s">
        <v>544</v>
      </c>
      <c r="AG1" s="74" t="s">
        <v>525</v>
      </c>
      <c r="AJ1" s="74" t="s">
        <v>526</v>
      </c>
      <c r="AM1" s="295" t="s">
        <v>527</v>
      </c>
      <c r="AN1" s="296"/>
      <c r="AP1" s="74" t="s">
        <v>528</v>
      </c>
    </row>
    <row r="2" spans="1:48" ht="14.25" thickBot="1">
      <c r="A2" s="2" t="s">
        <v>17</v>
      </c>
      <c r="B2" s="3" t="s">
        <v>18</v>
      </c>
      <c r="C2" s="4" t="s">
        <v>19</v>
      </c>
      <c r="D2" s="5"/>
      <c r="E2" s="6"/>
      <c r="G2" s="2" t="s">
        <v>21</v>
      </c>
      <c r="H2" s="297" t="s">
        <v>20</v>
      </c>
      <c r="I2" s="298"/>
      <c r="J2" s="299"/>
      <c r="K2" s="8" t="s">
        <v>22</v>
      </c>
      <c r="L2" s="7" t="s">
        <v>25</v>
      </c>
      <c r="N2" s="2" t="s">
        <v>23</v>
      </c>
      <c r="O2" s="7" t="s">
        <v>24</v>
      </c>
      <c r="Q2" s="292" t="s">
        <v>452</v>
      </c>
      <c r="R2" s="293"/>
      <c r="S2" s="293"/>
      <c r="T2" s="294"/>
      <c r="U2" s="73" t="s">
        <v>524</v>
      </c>
      <c r="W2" s="53" t="s">
        <v>478</v>
      </c>
      <c r="X2" s="54" t="s">
        <v>479</v>
      </c>
      <c r="Z2" s="53" t="s">
        <v>21</v>
      </c>
      <c r="AA2" s="54" t="s">
        <v>488</v>
      </c>
      <c r="AC2" s="300" t="s">
        <v>555</v>
      </c>
      <c r="AD2" s="301"/>
      <c r="AE2" s="302"/>
      <c r="AG2" s="53" t="s">
        <v>489</v>
      </c>
      <c r="AH2" s="54" t="s">
        <v>490</v>
      </c>
      <c r="AJ2" s="53" t="s">
        <v>489</v>
      </c>
      <c r="AK2" s="54" t="s">
        <v>491</v>
      </c>
      <c r="AM2" s="53" t="s">
        <v>452</v>
      </c>
      <c r="AN2" s="54" t="s">
        <v>492</v>
      </c>
      <c r="AP2" s="292" t="s">
        <v>452</v>
      </c>
      <c r="AQ2" s="293"/>
      <c r="AR2" s="293"/>
      <c r="AS2" s="294"/>
      <c r="AT2" s="54" t="s">
        <v>493</v>
      </c>
      <c r="AV2" s="142" t="s">
        <v>651</v>
      </c>
    </row>
    <row r="3" spans="1:48" ht="15" thickTop="1" thickBot="1">
      <c r="A3" s="9"/>
      <c r="B3" s="10"/>
      <c r="C3" s="11"/>
      <c r="D3" s="12"/>
      <c r="E3" s="13"/>
      <c r="G3" s="146">
        <v>101</v>
      </c>
      <c r="H3" s="14" t="s">
        <v>26</v>
      </c>
      <c r="I3" s="15" t="s">
        <v>27</v>
      </c>
      <c r="J3" s="15" t="s">
        <v>26</v>
      </c>
      <c r="K3" s="144" t="s">
        <v>30</v>
      </c>
      <c r="L3" s="147" t="s">
        <v>31</v>
      </c>
      <c r="M3" s="17"/>
      <c r="N3" s="84" t="s">
        <v>546</v>
      </c>
      <c r="O3" s="18" t="s">
        <v>29</v>
      </c>
      <c r="P3" s="17"/>
      <c r="Q3" s="61" t="s">
        <v>453</v>
      </c>
      <c r="R3" s="62" t="s">
        <v>476</v>
      </c>
      <c r="S3" s="63" t="s">
        <v>32</v>
      </c>
      <c r="T3" s="68" t="str">
        <f t="shared" ref="T3:T13" si="0">R3&amp;S3</f>
        <v>01</v>
      </c>
      <c r="U3" s="56" t="s">
        <v>454</v>
      </c>
      <c r="W3" s="86" t="s">
        <v>549</v>
      </c>
      <c r="X3" s="56" t="s">
        <v>480</v>
      </c>
      <c r="Z3" s="86" t="s">
        <v>546</v>
      </c>
      <c r="AA3" s="56" t="s">
        <v>494</v>
      </c>
      <c r="AC3" s="75" t="s">
        <v>529</v>
      </c>
      <c r="AD3" s="77" t="s">
        <v>529</v>
      </c>
      <c r="AE3" s="79" t="s">
        <v>529</v>
      </c>
      <c r="AG3" s="86" t="s">
        <v>546</v>
      </c>
      <c r="AH3" s="56" t="s">
        <v>495</v>
      </c>
      <c r="AJ3" s="86" t="s">
        <v>554</v>
      </c>
      <c r="AK3" s="56" t="s">
        <v>496</v>
      </c>
      <c r="AM3" s="86" t="s">
        <v>546</v>
      </c>
      <c r="AN3" s="56" t="s">
        <v>497</v>
      </c>
      <c r="AP3" s="55" t="s">
        <v>498</v>
      </c>
      <c r="AQ3" s="14" t="s">
        <v>519</v>
      </c>
      <c r="AR3" s="15" t="s">
        <v>32</v>
      </c>
      <c r="AS3" s="16" t="str">
        <f t="shared" ref="AS3:AS12" si="1">AQ3&amp;AR3</f>
        <v>01</v>
      </c>
      <c r="AT3" s="71" t="s">
        <v>499</v>
      </c>
      <c r="AV3" s="143" t="s">
        <v>650</v>
      </c>
    </row>
    <row r="4" spans="1:48" ht="14.25" thickBot="1">
      <c r="A4" s="19"/>
      <c r="B4" s="20"/>
      <c r="C4" s="21"/>
      <c r="D4" s="22"/>
      <c r="E4" s="23"/>
      <c r="G4" s="148">
        <v>102</v>
      </c>
      <c r="H4" s="25" t="s">
        <v>26</v>
      </c>
      <c r="I4" s="26" t="s">
        <v>27</v>
      </c>
      <c r="J4" s="26" t="s">
        <v>34</v>
      </c>
      <c r="K4" s="145" t="s">
        <v>36</v>
      </c>
      <c r="L4" s="149" t="s">
        <v>37</v>
      </c>
      <c r="M4" s="17"/>
      <c r="N4" s="85" t="s">
        <v>547</v>
      </c>
      <c r="O4" s="27" t="s">
        <v>35</v>
      </c>
      <c r="P4" s="17"/>
      <c r="Q4" s="57" t="s">
        <v>455</v>
      </c>
      <c r="R4" s="64" t="s">
        <v>28</v>
      </c>
      <c r="S4" s="65" t="s">
        <v>33</v>
      </c>
      <c r="T4" s="69" t="str">
        <f t="shared" si="0"/>
        <v>02</v>
      </c>
      <c r="U4" s="58" t="s">
        <v>456</v>
      </c>
      <c r="W4" s="87" t="s">
        <v>547</v>
      </c>
      <c r="X4" s="58" t="s">
        <v>481</v>
      </c>
      <c r="Z4" s="88" t="s">
        <v>547</v>
      </c>
      <c r="AA4" s="60" t="s">
        <v>500</v>
      </c>
      <c r="AC4" s="76" t="s">
        <v>530</v>
      </c>
      <c r="AD4" s="78" t="s">
        <v>530</v>
      </c>
      <c r="AE4" s="80" t="s">
        <v>541</v>
      </c>
      <c r="AG4" s="87" t="s">
        <v>547</v>
      </c>
      <c r="AH4" s="58" t="s">
        <v>501</v>
      </c>
      <c r="AJ4" s="87" t="s">
        <v>547</v>
      </c>
      <c r="AK4" s="58" t="s">
        <v>502</v>
      </c>
      <c r="AM4" s="87" t="s">
        <v>547</v>
      </c>
      <c r="AN4" s="58" t="s">
        <v>503</v>
      </c>
      <c r="AP4" s="57" t="s">
        <v>504</v>
      </c>
      <c r="AQ4" s="25" t="s">
        <v>28</v>
      </c>
      <c r="AR4" s="26" t="s">
        <v>521</v>
      </c>
      <c r="AS4" s="24" t="str">
        <f t="shared" si="1"/>
        <v>02</v>
      </c>
      <c r="AT4" s="72" t="s">
        <v>505</v>
      </c>
    </row>
    <row r="5" spans="1:48" ht="14.25" thickBot="1">
      <c r="A5" s="19"/>
      <c r="B5" s="20"/>
      <c r="C5" s="21"/>
      <c r="D5" s="22"/>
      <c r="E5" s="29"/>
      <c r="G5" s="148">
        <v>103</v>
      </c>
      <c r="H5" s="150" t="s">
        <v>26</v>
      </c>
      <c r="I5" s="150" t="s">
        <v>27</v>
      </c>
      <c r="J5" s="150" t="s">
        <v>38</v>
      </c>
      <c r="K5" s="150" t="s">
        <v>39</v>
      </c>
      <c r="L5" s="149" t="s">
        <v>40</v>
      </c>
      <c r="M5" s="17"/>
      <c r="N5" s="17"/>
      <c r="O5" s="17"/>
      <c r="P5" s="17"/>
      <c r="Q5" s="57" t="s">
        <v>457</v>
      </c>
      <c r="R5" s="64" t="s">
        <v>28</v>
      </c>
      <c r="S5" s="65" t="s">
        <v>46</v>
      </c>
      <c r="T5" s="69" t="str">
        <f t="shared" si="0"/>
        <v>04</v>
      </c>
      <c r="U5" s="58" t="s">
        <v>458</v>
      </c>
      <c r="W5" s="87" t="s">
        <v>548</v>
      </c>
      <c r="X5" s="58" t="s">
        <v>482</v>
      </c>
      <c r="AC5" s="76" t="s">
        <v>531</v>
      </c>
      <c r="AD5" s="78" t="s">
        <v>531</v>
      </c>
      <c r="AE5" s="80" t="s">
        <v>531</v>
      </c>
      <c r="AG5" s="88" t="s">
        <v>548</v>
      </c>
      <c r="AH5" s="60" t="s">
        <v>474</v>
      </c>
      <c r="AJ5" s="88" t="s">
        <v>548</v>
      </c>
      <c r="AK5" s="60" t="s">
        <v>474</v>
      </c>
      <c r="AM5" s="88" t="s">
        <v>548</v>
      </c>
      <c r="AN5" s="60" t="s">
        <v>474</v>
      </c>
      <c r="AP5" s="57" t="s">
        <v>506</v>
      </c>
      <c r="AQ5" s="25" t="s">
        <v>28</v>
      </c>
      <c r="AR5" s="26" t="s">
        <v>44</v>
      </c>
      <c r="AS5" s="24" t="str">
        <f t="shared" si="1"/>
        <v>03</v>
      </c>
      <c r="AT5" s="72" t="s">
        <v>507</v>
      </c>
    </row>
    <row r="6" spans="1:48">
      <c r="A6" s="19"/>
      <c r="B6" s="20"/>
      <c r="C6" s="21"/>
      <c r="D6" s="22"/>
      <c r="E6" s="23"/>
      <c r="G6" s="148">
        <v>104</v>
      </c>
      <c r="H6" s="150" t="s">
        <v>26</v>
      </c>
      <c r="I6" s="150" t="s">
        <v>27</v>
      </c>
      <c r="J6" s="150" t="s">
        <v>41</v>
      </c>
      <c r="K6" s="150" t="s">
        <v>42</v>
      </c>
      <c r="L6" s="149" t="s">
        <v>43</v>
      </c>
      <c r="M6" s="17"/>
      <c r="N6" s="17"/>
      <c r="O6" s="17"/>
      <c r="P6" s="17"/>
      <c r="Q6" s="57" t="s">
        <v>459</v>
      </c>
      <c r="R6" s="64" t="s">
        <v>28</v>
      </c>
      <c r="S6" s="65" t="s">
        <v>57</v>
      </c>
      <c r="T6" s="69" t="str">
        <f t="shared" si="0"/>
        <v>06</v>
      </c>
      <c r="U6" s="58" t="s">
        <v>460</v>
      </c>
      <c r="W6" s="87" t="s">
        <v>550</v>
      </c>
      <c r="X6" s="58" t="s">
        <v>483</v>
      </c>
      <c r="AC6" s="76" t="s">
        <v>532</v>
      </c>
      <c r="AD6" s="78" t="s">
        <v>532</v>
      </c>
      <c r="AE6" s="80" t="s">
        <v>532</v>
      </c>
      <c r="AP6" s="57" t="s">
        <v>508</v>
      </c>
      <c r="AQ6" s="25" t="s">
        <v>519</v>
      </c>
      <c r="AR6" s="26" t="s">
        <v>522</v>
      </c>
      <c r="AS6" s="24" t="str">
        <f t="shared" si="1"/>
        <v>04</v>
      </c>
      <c r="AT6" s="72" t="s">
        <v>509</v>
      </c>
    </row>
    <row r="7" spans="1:48">
      <c r="A7" s="19"/>
      <c r="B7" s="20"/>
      <c r="C7" s="21"/>
      <c r="D7" s="22"/>
      <c r="E7" s="23"/>
      <c r="G7" s="148">
        <v>105</v>
      </c>
      <c r="H7" s="150" t="s">
        <v>26</v>
      </c>
      <c r="I7" s="150" t="s">
        <v>27</v>
      </c>
      <c r="J7" s="150" t="s">
        <v>45</v>
      </c>
      <c r="K7" s="150" t="s">
        <v>47</v>
      </c>
      <c r="L7" s="149" t="s">
        <v>48</v>
      </c>
      <c r="M7" s="17"/>
      <c r="N7" s="17"/>
      <c r="O7" s="17"/>
      <c r="P7" s="17"/>
      <c r="Q7" s="57" t="s">
        <v>461</v>
      </c>
      <c r="R7" s="64" t="s">
        <v>28</v>
      </c>
      <c r="S7" s="65" t="s">
        <v>61</v>
      </c>
      <c r="T7" s="69" t="str">
        <f t="shared" si="0"/>
        <v>07</v>
      </c>
      <c r="U7" s="58" t="s">
        <v>462</v>
      </c>
      <c r="W7" s="87" t="s">
        <v>551</v>
      </c>
      <c r="X7" s="58" t="s">
        <v>484</v>
      </c>
      <c r="AC7" s="76" t="s">
        <v>533</v>
      </c>
      <c r="AD7" s="78" t="s">
        <v>533</v>
      </c>
      <c r="AE7" s="80" t="s">
        <v>533</v>
      </c>
      <c r="AP7" s="57" t="s">
        <v>510</v>
      </c>
      <c r="AQ7" s="25" t="s">
        <v>28</v>
      </c>
      <c r="AR7" s="26" t="s">
        <v>53</v>
      </c>
      <c r="AS7" s="24" t="str">
        <f t="shared" si="1"/>
        <v>05</v>
      </c>
      <c r="AT7" s="72" t="s">
        <v>511</v>
      </c>
    </row>
    <row r="8" spans="1:48">
      <c r="A8" s="19"/>
      <c r="B8" s="20"/>
      <c r="C8" s="21"/>
      <c r="D8" s="22"/>
      <c r="E8" s="23"/>
      <c r="G8" s="148">
        <v>106</v>
      </c>
      <c r="H8" s="150" t="s">
        <v>26</v>
      </c>
      <c r="I8" s="150" t="s">
        <v>27</v>
      </c>
      <c r="J8" s="150" t="s">
        <v>49</v>
      </c>
      <c r="K8" s="150" t="s">
        <v>51</v>
      </c>
      <c r="L8" s="149" t="s">
        <v>52</v>
      </c>
      <c r="M8" s="17"/>
      <c r="N8" s="17"/>
      <c r="O8" s="17"/>
      <c r="P8" s="17"/>
      <c r="Q8" s="57" t="s">
        <v>463</v>
      </c>
      <c r="R8" s="64" t="s">
        <v>28</v>
      </c>
      <c r="S8" s="65" t="s">
        <v>50</v>
      </c>
      <c r="T8" s="69" t="str">
        <f t="shared" si="0"/>
        <v>08</v>
      </c>
      <c r="U8" s="58" t="s">
        <v>464</v>
      </c>
      <c r="W8" s="87" t="s">
        <v>552</v>
      </c>
      <c r="X8" s="58" t="s">
        <v>485</v>
      </c>
      <c r="AC8" s="76" t="s">
        <v>534</v>
      </c>
      <c r="AD8" s="78" t="s">
        <v>539</v>
      </c>
      <c r="AE8" s="80" t="s">
        <v>534</v>
      </c>
      <c r="AP8" s="57" t="s">
        <v>512</v>
      </c>
      <c r="AQ8" s="25" t="s">
        <v>28</v>
      </c>
      <c r="AR8" s="26" t="s">
        <v>57</v>
      </c>
      <c r="AS8" s="24" t="str">
        <f t="shared" si="1"/>
        <v>06</v>
      </c>
      <c r="AT8" s="72" t="s">
        <v>513</v>
      </c>
    </row>
    <row r="9" spans="1:48">
      <c r="A9" s="19"/>
      <c r="B9" s="20"/>
      <c r="C9" s="21"/>
      <c r="D9" s="22"/>
      <c r="E9" s="23"/>
      <c r="G9" s="148">
        <v>107</v>
      </c>
      <c r="H9" s="150" t="s">
        <v>26</v>
      </c>
      <c r="I9" s="150" t="s">
        <v>27</v>
      </c>
      <c r="J9" s="150" t="s">
        <v>54</v>
      </c>
      <c r="K9" s="150" t="s">
        <v>55</v>
      </c>
      <c r="L9" s="149" t="s">
        <v>56</v>
      </c>
      <c r="M9" s="17"/>
      <c r="N9" s="17"/>
      <c r="O9" s="17"/>
      <c r="P9" s="17"/>
      <c r="Q9" s="57" t="s">
        <v>465</v>
      </c>
      <c r="R9" s="64" t="s">
        <v>28</v>
      </c>
      <c r="S9" s="65" t="s">
        <v>67</v>
      </c>
      <c r="T9" s="69" t="str">
        <f t="shared" si="0"/>
        <v>09</v>
      </c>
      <c r="U9" s="58" t="s">
        <v>466</v>
      </c>
      <c r="W9" s="87" t="s">
        <v>553</v>
      </c>
      <c r="X9" s="58" t="s">
        <v>486</v>
      </c>
      <c r="AC9" s="76" t="s">
        <v>535</v>
      </c>
      <c r="AD9" s="78" t="s">
        <v>535</v>
      </c>
      <c r="AE9" s="80" t="s">
        <v>535</v>
      </c>
      <c r="AP9" s="57" t="s">
        <v>461</v>
      </c>
      <c r="AQ9" s="25" t="s">
        <v>28</v>
      </c>
      <c r="AR9" s="26" t="s">
        <v>523</v>
      </c>
      <c r="AS9" s="24" t="str">
        <f t="shared" si="1"/>
        <v>07</v>
      </c>
      <c r="AT9" s="72" t="s">
        <v>514</v>
      </c>
    </row>
    <row r="10" spans="1:48" ht="14.25" thickBot="1">
      <c r="A10" s="19"/>
      <c r="B10" s="20"/>
      <c r="C10" s="21"/>
      <c r="D10" s="22"/>
      <c r="E10" s="23"/>
      <c r="G10" s="148">
        <v>108</v>
      </c>
      <c r="H10" s="150" t="s">
        <v>26</v>
      </c>
      <c r="I10" s="150" t="s">
        <v>27</v>
      </c>
      <c r="J10" s="150" t="s">
        <v>58</v>
      </c>
      <c r="K10" s="150" t="s">
        <v>59</v>
      </c>
      <c r="L10" s="149" t="s">
        <v>60</v>
      </c>
      <c r="M10" s="17"/>
      <c r="N10" s="17"/>
      <c r="O10" s="17"/>
      <c r="P10" s="17"/>
      <c r="Q10" s="57" t="s">
        <v>467</v>
      </c>
      <c r="R10" s="64" t="s">
        <v>32</v>
      </c>
      <c r="S10" s="65" t="s">
        <v>477</v>
      </c>
      <c r="T10" s="69" t="str">
        <f t="shared" si="0"/>
        <v>10</v>
      </c>
      <c r="U10" s="58" t="s">
        <v>468</v>
      </c>
      <c r="W10" s="88" t="s">
        <v>545</v>
      </c>
      <c r="X10" s="60" t="s">
        <v>474</v>
      </c>
      <c r="AC10" s="76" t="s">
        <v>536</v>
      </c>
      <c r="AD10" s="78" t="s">
        <v>536</v>
      </c>
      <c r="AE10" s="80" t="s">
        <v>542</v>
      </c>
      <c r="AP10" s="57" t="s">
        <v>463</v>
      </c>
      <c r="AQ10" s="25" t="s">
        <v>520</v>
      </c>
      <c r="AR10" s="26" t="s">
        <v>50</v>
      </c>
      <c r="AS10" s="24" t="str">
        <f t="shared" si="1"/>
        <v>08</v>
      </c>
      <c r="AT10" s="72" t="s">
        <v>515</v>
      </c>
    </row>
    <row r="11" spans="1:48">
      <c r="A11" s="19"/>
      <c r="B11" s="20"/>
      <c r="C11" s="21"/>
      <c r="D11" s="22"/>
      <c r="E11" s="23"/>
      <c r="G11" s="148">
        <v>109</v>
      </c>
      <c r="H11" s="150" t="s">
        <v>26</v>
      </c>
      <c r="I11" s="150" t="s">
        <v>27</v>
      </c>
      <c r="J11" s="150" t="s">
        <v>62</v>
      </c>
      <c r="K11" s="150" t="s">
        <v>63</v>
      </c>
      <c r="L11" s="149" t="s">
        <v>64</v>
      </c>
      <c r="M11" s="17"/>
      <c r="N11" s="17"/>
      <c r="O11" s="17"/>
      <c r="P11" s="17"/>
      <c r="Q11" s="57" t="s">
        <v>469</v>
      </c>
      <c r="R11" s="64" t="s">
        <v>32</v>
      </c>
      <c r="S11" s="65" t="s">
        <v>32</v>
      </c>
      <c r="T11" s="69" t="str">
        <f t="shared" si="0"/>
        <v>11</v>
      </c>
      <c r="U11" s="58" t="s">
        <v>470</v>
      </c>
      <c r="AC11" s="76" t="s">
        <v>537</v>
      </c>
      <c r="AD11" s="78" t="s">
        <v>537</v>
      </c>
      <c r="AE11" s="80" t="s">
        <v>543</v>
      </c>
      <c r="AP11" s="57" t="s">
        <v>465</v>
      </c>
      <c r="AQ11" s="25" t="s">
        <v>28</v>
      </c>
      <c r="AR11" s="26" t="s">
        <v>67</v>
      </c>
      <c r="AS11" s="24" t="str">
        <f t="shared" si="1"/>
        <v>09</v>
      </c>
      <c r="AT11" s="72" t="s">
        <v>516</v>
      </c>
    </row>
    <row r="12" spans="1:48" ht="14.25" thickBot="1">
      <c r="A12" s="19"/>
      <c r="B12" s="20"/>
      <c r="C12" s="21"/>
      <c r="D12" s="22"/>
      <c r="E12" s="29"/>
      <c r="G12" s="148">
        <v>110</v>
      </c>
      <c r="H12" s="150" t="s">
        <v>26</v>
      </c>
      <c r="I12" s="150" t="s">
        <v>26</v>
      </c>
      <c r="J12" s="150" t="s">
        <v>27</v>
      </c>
      <c r="K12" s="150" t="s">
        <v>65</v>
      </c>
      <c r="L12" s="149" t="s">
        <v>66</v>
      </c>
      <c r="M12" s="17"/>
      <c r="N12" s="17"/>
      <c r="O12" s="17"/>
      <c r="P12" s="17"/>
      <c r="Q12" s="57" t="s">
        <v>471</v>
      </c>
      <c r="R12" s="64" t="s">
        <v>32</v>
      </c>
      <c r="S12" s="65" t="s">
        <v>46</v>
      </c>
      <c r="T12" s="69" t="str">
        <f t="shared" si="0"/>
        <v>14</v>
      </c>
      <c r="U12" s="58" t="s">
        <v>472</v>
      </c>
      <c r="AC12" s="81" t="s">
        <v>538</v>
      </c>
      <c r="AD12" s="82" t="s">
        <v>540</v>
      </c>
      <c r="AE12" s="83" t="s">
        <v>538</v>
      </c>
      <c r="AP12" s="59" t="s">
        <v>517</v>
      </c>
      <c r="AQ12" s="30" t="s">
        <v>67</v>
      </c>
      <c r="AR12" s="31" t="s">
        <v>67</v>
      </c>
      <c r="AS12" s="32" t="str">
        <f t="shared" si="1"/>
        <v>99</v>
      </c>
      <c r="AT12" s="60" t="s">
        <v>474</v>
      </c>
    </row>
    <row r="13" spans="1:48" ht="14.25" thickBot="1">
      <c r="A13" s="19"/>
      <c r="B13" s="20"/>
      <c r="C13" s="21"/>
      <c r="D13" s="22"/>
      <c r="E13" s="23"/>
      <c r="G13" s="148">
        <v>111</v>
      </c>
      <c r="H13" s="150" t="s">
        <v>26</v>
      </c>
      <c r="I13" s="150" t="s">
        <v>26</v>
      </c>
      <c r="J13" s="150" t="s">
        <v>26</v>
      </c>
      <c r="K13" s="150" t="s">
        <v>68</v>
      </c>
      <c r="L13" s="149" t="s">
        <v>69</v>
      </c>
      <c r="M13" s="17"/>
      <c r="N13" s="17"/>
      <c r="O13" s="17"/>
      <c r="P13" s="17"/>
      <c r="Q13" s="59" t="s">
        <v>473</v>
      </c>
      <c r="R13" s="66" t="s">
        <v>32</v>
      </c>
      <c r="S13" s="67" t="s">
        <v>53</v>
      </c>
      <c r="T13" s="70" t="str">
        <f t="shared" si="0"/>
        <v>15</v>
      </c>
      <c r="U13" s="60" t="s">
        <v>474</v>
      </c>
      <c r="AQ13" s="17"/>
      <c r="AR13" s="17"/>
      <c r="AS13" s="17"/>
    </row>
    <row r="14" spans="1:48">
      <c r="A14" s="19"/>
      <c r="B14" s="20"/>
      <c r="C14" s="21"/>
      <c r="D14" s="22"/>
      <c r="E14" s="23"/>
      <c r="G14" s="148">
        <v>112</v>
      </c>
      <c r="H14" s="150" t="s">
        <v>26</v>
      </c>
      <c r="I14" s="150" t="s">
        <v>26</v>
      </c>
      <c r="J14" s="150" t="s">
        <v>34</v>
      </c>
      <c r="K14" s="150" t="s">
        <v>70</v>
      </c>
      <c r="L14" s="149" t="s">
        <v>71</v>
      </c>
      <c r="M14" s="17"/>
      <c r="N14" s="17"/>
      <c r="O14" s="17"/>
      <c r="P14" s="17"/>
      <c r="AQ14" s="17"/>
      <c r="AR14" s="17"/>
      <c r="AS14" s="17"/>
    </row>
    <row r="15" spans="1:48">
      <c r="A15" s="19"/>
      <c r="B15" s="20"/>
      <c r="C15" s="21"/>
      <c r="D15" s="22"/>
      <c r="E15" s="23"/>
      <c r="G15" s="148">
        <v>113</v>
      </c>
      <c r="H15" s="150" t="s">
        <v>26</v>
      </c>
      <c r="I15" s="150" t="s">
        <v>26</v>
      </c>
      <c r="J15" s="150" t="s">
        <v>38</v>
      </c>
      <c r="K15" s="150" t="s">
        <v>72</v>
      </c>
      <c r="L15" s="149" t="s">
        <v>73</v>
      </c>
      <c r="M15" s="17"/>
      <c r="N15" s="17"/>
      <c r="O15" s="17"/>
      <c r="P15" s="17"/>
      <c r="AQ15" s="17"/>
      <c r="AR15" s="17"/>
      <c r="AS15" s="17"/>
    </row>
    <row r="16" spans="1:48">
      <c r="A16" s="19"/>
      <c r="B16" s="20"/>
      <c r="C16" s="21"/>
      <c r="D16" s="22"/>
      <c r="E16" s="23"/>
      <c r="G16" s="148">
        <v>114</v>
      </c>
      <c r="H16" s="150" t="s">
        <v>26</v>
      </c>
      <c r="I16" s="150" t="s">
        <v>26</v>
      </c>
      <c r="J16" s="150" t="s">
        <v>41</v>
      </c>
      <c r="K16" s="150" t="s">
        <v>74</v>
      </c>
      <c r="L16" s="149" t="s">
        <v>75</v>
      </c>
      <c r="M16" s="17"/>
      <c r="N16" s="17"/>
      <c r="O16" s="17"/>
      <c r="P16" s="17"/>
      <c r="AQ16" s="17"/>
      <c r="AR16" s="17"/>
      <c r="AS16" s="17"/>
    </row>
    <row r="17" spans="1:45">
      <c r="A17" s="19"/>
      <c r="B17" s="20"/>
      <c r="C17" s="21"/>
      <c r="D17" s="22"/>
      <c r="E17" s="23"/>
      <c r="G17" s="148">
        <v>115</v>
      </c>
      <c r="H17" s="150" t="s">
        <v>26</v>
      </c>
      <c r="I17" s="150" t="s">
        <v>26</v>
      </c>
      <c r="J17" s="150" t="s">
        <v>45</v>
      </c>
      <c r="K17" s="150" t="s">
        <v>76</v>
      </c>
      <c r="L17" s="149" t="s">
        <v>77</v>
      </c>
      <c r="M17" s="17"/>
      <c r="N17" s="17"/>
      <c r="O17" s="17"/>
      <c r="P17" s="17"/>
      <c r="AQ17" s="17"/>
      <c r="AR17" s="17"/>
      <c r="AS17" s="17"/>
    </row>
    <row r="18" spans="1:45">
      <c r="A18" s="19"/>
      <c r="B18" s="20"/>
      <c r="C18" s="21"/>
      <c r="D18" s="22"/>
      <c r="E18" s="23"/>
      <c r="G18" s="148">
        <v>116</v>
      </c>
      <c r="H18" s="150" t="s">
        <v>26</v>
      </c>
      <c r="I18" s="150" t="s">
        <v>26</v>
      </c>
      <c r="J18" s="150" t="s">
        <v>49</v>
      </c>
      <c r="K18" s="150" t="s">
        <v>78</v>
      </c>
      <c r="L18" s="149" t="s">
        <v>654</v>
      </c>
      <c r="M18" s="17"/>
      <c r="N18" s="17"/>
      <c r="O18" s="17"/>
      <c r="P18" s="17"/>
      <c r="AQ18" s="17"/>
      <c r="AR18" s="17"/>
      <c r="AS18" s="17"/>
    </row>
    <row r="19" spans="1:45">
      <c r="A19" s="19"/>
      <c r="B19" s="20"/>
      <c r="C19" s="21"/>
      <c r="D19" s="22"/>
      <c r="E19" s="23"/>
      <c r="G19" s="148">
        <v>117</v>
      </c>
      <c r="H19" s="150" t="s">
        <v>26</v>
      </c>
      <c r="I19" s="150" t="s">
        <v>26</v>
      </c>
      <c r="J19" s="150" t="s">
        <v>54</v>
      </c>
      <c r="K19" s="150" t="s">
        <v>79</v>
      </c>
      <c r="L19" s="149" t="s">
        <v>80</v>
      </c>
      <c r="M19" s="17"/>
      <c r="N19" s="17"/>
      <c r="O19" s="17"/>
      <c r="P19" s="17"/>
      <c r="AQ19" s="17"/>
      <c r="AR19" s="17"/>
      <c r="AS19" s="17"/>
    </row>
    <row r="20" spans="1:45">
      <c r="A20" s="19"/>
      <c r="B20" s="20"/>
      <c r="C20" s="21"/>
      <c r="D20" s="22"/>
      <c r="E20" s="23"/>
      <c r="G20" s="148">
        <v>118</v>
      </c>
      <c r="H20" s="150" t="s">
        <v>26</v>
      </c>
      <c r="I20" s="150" t="s">
        <v>26</v>
      </c>
      <c r="J20" s="150" t="s">
        <v>58</v>
      </c>
      <c r="K20" s="150" t="s">
        <v>81</v>
      </c>
      <c r="L20" s="149" t="s">
        <v>82</v>
      </c>
      <c r="M20" s="17"/>
      <c r="N20" s="17"/>
      <c r="O20" s="17"/>
      <c r="P20" s="17"/>
      <c r="AQ20" s="17"/>
      <c r="AR20" s="17"/>
      <c r="AS20" s="17"/>
    </row>
    <row r="21" spans="1:45">
      <c r="A21" s="19"/>
      <c r="B21" s="20"/>
      <c r="C21" s="21"/>
      <c r="D21" s="22"/>
      <c r="E21" s="29"/>
      <c r="G21" s="148">
        <v>119</v>
      </c>
      <c r="H21" s="150" t="s">
        <v>26</v>
      </c>
      <c r="I21" s="150" t="s">
        <v>26</v>
      </c>
      <c r="J21" s="150" t="s">
        <v>62</v>
      </c>
      <c r="K21" s="150" t="s">
        <v>83</v>
      </c>
      <c r="L21" s="149" t="s">
        <v>84</v>
      </c>
      <c r="M21" s="17"/>
      <c r="N21" s="17"/>
      <c r="O21" s="17"/>
      <c r="P21" s="17"/>
      <c r="AQ21" s="17"/>
      <c r="AR21" s="17"/>
      <c r="AS21" s="17"/>
    </row>
    <row r="22" spans="1:45">
      <c r="A22" s="19"/>
      <c r="B22" s="20"/>
      <c r="C22" s="21"/>
      <c r="D22" s="22"/>
      <c r="E22" s="23"/>
      <c r="G22" s="148">
        <v>120</v>
      </c>
      <c r="H22" s="150" t="s">
        <v>26</v>
      </c>
      <c r="I22" s="150" t="s">
        <v>34</v>
      </c>
      <c r="J22" s="150" t="s">
        <v>27</v>
      </c>
      <c r="K22" s="150" t="s">
        <v>85</v>
      </c>
      <c r="L22" s="149" t="s">
        <v>86</v>
      </c>
      <c r="M22" s="17"/>
      <c r="N22" s="17"/>
      <c r="O22" s="17"/>
      <c r="P22" s="17"/>
      <c r="AQ22" s="17"/>
      <c r="AR22" s="17"/>
      <c r="AS22" s="17"/>
    </row>
    <row r="23" spans="1:45">
      <c r="A23" s="19"/>
      <c r="B23" s="20"/>
      <c r="C23" s="21"/>
      <c r="D23" s="22"/>
      <c r="E23" s="23"/>
      <c r="G23" s="148">
        <v>122</v>
      </c>
      <c r="H23" s="150" t="s">
        <v>26</v>
      </c>
      <c r="I23" s="150" t="s">
        <v>34</v>
      </c>
      <c r="J23" s="150" t="s">
        <v>34</v>
      </c>
      <c r="K23" s="150" t="s">
        <v>87</v>
      </c>
      <c r="L23" s="149" t="s">
        <v>88</v>
      </c>
      <c r="M23" s="17"/>
      <c r="N23" s="17"/>
      <c r="O23" s="17"/>
      <c r="P23" s="17"/>
      <c r="AQ23" s="17"/>
      <c r="AR23" s="17"/>
      <c r="AS23" s="17"/>
    </row>
    <row r="24" spans="1:45">
      <c r="A24" s="19"/>
      <c r="B24" s="20"/>
      <c r="C24" s="21"/>
      <c r="D24" s="22"/>
      <c r="E24" s="23"/>
      <c r="G24" s="148">
        <v>171</v>
      </c>
      <c r="H24" s="150" t="s">
        <v>26</v>
      </c>
      <c r="I24" s="150" t="s">
        <v>54</v>
      </c>
      <c r="J24" s="150" t="s">
        <v>26</v>
      </c>
      <c r="K24" s="150" t="s">
        <v>89</v>
      </c>
      <c r="L24" s="149" t="s">
        <v>90</v>
      </c>
      <c r="M24" s="17"/>
      <c r="N24" s="17"/>
      <c r="O24" s="17"/>
      <c r="P24" s="17"/>
      <c r="AQ24" s="17"/>
      <c r="AR24" s="17"/>
      <c r="AS24" s="17"/>
    </row>
    <row r="25" spans="1:45">
      <c r="A25" s="19"/>
      <c r="B25" s="20"/>
      <c r="C25" s="21"/>
      <c r="D25" s="22"/>
      <c r="E25" s="23"/>
      <c r="G25" s="151">
        <v>172</v>
      </c>
      <c r="H25" s="152" t="s">
        <v>26</v>
      </c>
      <c r="I25" s="152" t="s">
        <v>54</v>
      </c>
      <c r="J25" s="152" t="s">
        <v>34</v>
      </c>
      <c r="K25" s="152" t="s">
        <v>91</v>
      </c>
      <c r="L25" s="153" t="s">
        <v>92</v>
      </c>
      <c r="M25" s="17"/>
      <c r="N25" s="17"/>
      <c r="O25" s="17"/>
      <c r="P25" s="17"/>
      <c r="AQ25" s="17"/>
      <c r="AR25" s="17"/>
      <c r="AS25" s="17"/>
    </row>
    <row r="26" spans="1:45" ht="14.25" thickBot="1">
      <c r="A26" s="19"/>
      <c r="B26" s="20"/>
      <c r="C26" s="21"/>
      <c r="D26" s="22"/>
      <c r="E26" s="29"/>
      <c r="G26" s="154">
        <v>190</v>
      </c>
      <c r="H26" s="31" t="s">
        <v>662</v>
      </c>
      <c r="I26" s="31" t="s">
        <v>659</v>
      </c>
      <c r="J26" s="31" t="s">
        <v>660</v>
      </c>
      <c r="K26" s="31" t="s">
        <v>663</v>
      </c>
      <c r="L26" s="155" t="s">
        <v>670</v>
      </c>
      <c r="M26" s="17"/>
      <c r="N26" s="17"/>
      <c r="O26" s="17"/>
      <c r="P26" s="17"/>
      <c r="AQ26" s="17"/>
      <c r="AR26" s="17"/>
      <c r="AS26" s="17"/>
    </row>
    <row r="27" spans="1:45">
      <c r="A27" s="19"/>
      <c r="B27" s="20"/>
      <c r="C27" s="21"/>
      <c r="D27" s="22"/>
      <c r="E27" s="29"/>
      <c r="G27" s="156">
        <v>201</v>
      </c>
      <c r="H27" s="157" t="s">
        <v>34</v>
      </c>
      <c r="I27" s="157" t="s">
        <v>27</v>
      </c>
      <c r="J27" s="157" t="s">
        <v>26</v>
      </c>
      <c r="K27" s="157" t="s">
        <v>93</v>
      </c>
      <c r="L27" s="158" t="s">
        <v>94</v>
      </c>
      <c r="M27" s="17"/>
      <c r="N27" s="17"/>
      <c r="O27" s="17"/>
      <c r="P27" s="17"/>
      <c r="AQ27" s="17"/>
      <c r="AR27" s="17"/>
      <c r="AS27" s="17"/>
    </row>
    <row r="28" spans="1:45">
      <c r="A28" s="19"/>
      <c r="B28" s="20"/>
      <c r="C28" s="21"/>
      <c r="D28" s="22"/>
      <c r="E28" s="23"/>
      <c r="G28" s="148">
        <v>202</v>
      </c>
      <c r="H28" s="150" t="s">
        <v>34</v>
      </c>
      <c r="I28" s="150" t="s">
        <v>27</v>
      </c>
      <c r="J28" s="150" t="s">
        <v>34</v>
      </c>
      <c r="K28" s="150" t="s">
        <v>95</v>
      </c>
      <c r="L28" s="149" t="s">
        <v>96</v>
      </c>
      <c r="M28" s="17"/>
      <c r="N28" s="17"/>
      <c r="O28" s="17"/>
      <c r="P28" s="17"/>
      <c r="AQ28" s="17"/>
      <c r="AR28" s="17"/>
      <c r="AS28" s="17"/>
    </row>
    <row r="29" spans="1:45">
      <c r="A29" s="19"/>
      <c r="B29" s="20"/>
      <c r="C29" s="21"/>
      <c r="D29" s="22"/>
      <c r="E29" s="23"/>
      <c r="G29" s="148">
        <v>204</v>
      </c>
      <c r="H29" s="150" t="s">
        <v>34</v>
      </c>
      <c r="I29" s="150" t="s">
        <v>27</v>
      </c>
      <c r="J29" s="150" t="s">
        <v>41</v>
      </c>
      <c r="K29" s="150" t="s">
        <v>97</v>
      </c>
      <c r="L29" s="149" t="s">
        <v>98</v>
      </c>
      <c r="M29" s="17"/>
      <c r="N29" s="17"/>
      <c r="O29" s="17"/>
      <c r="P29" s="17"/>
      <c r="AQ29" s="17"/>
      <c r="AR29" s="17"/>
      <c r="AS29" s="17"/>
    </row>
    <row r="30" spans="1:45">
      <c r="A30" s="19"/>
      <c r="B30" s="20"/>
      <c r="C30" s="21"/>
      <c r="D30" s="22"/>
      <c r="E30" s="23"/>
      <c r="G30" s="148">
        <v>205</v>
      </c>
      <c r="H30" s="150" t="s">
        <v>34</v>
      </c>
      <c r="I30" s="150" t="s">
        <v>27</v>
      </c>
      <c r="J30" s="150" t="s">
        <v>45</v>
      </c>
      <c r="K30" s="150" t="s">
        <v>99</v>
      </c>
      <c r="L30" s="149" t="s">
        <v>100</v>
      </c>
      <c r="M30" s="17"/>
      <c r="N30" s="17"/>
      <c r="O30" s="17"/>
      <c r="P30" s="17"/>
      <c r="AQ30" s="17"/>
      <c r="AR30" s="17"/>
      <c r="AS30" s="17"/>
    </row>
    <row r="31" spans="1:45">
      <c r="A31" s="19"/>
      <c r="B31" s="20"/>
      <c r="C31" s="21"/>
      <c r="D31" s="36"/>
      <c r="E31" s="23"/>
      <c r="G31" s="148">
        <v>206</v>
      </c>
      <c r="H31" s="150" t="s">
        <v>34</v>
      </c>
      <c r="I31" s="150" t="s">
        <v>27</v>
      </c>
      <c r="J31" s="150" t="s">
        <v>49</v>
      </c>
      <c r="K31" s="150" t="s">
        <v>101</v>
      </c>
      <c r="L31" s="149" t="s">
        <v>102</v>
      </c>
      <c r="M31" s="17"/>
      <c r="N31" s="17"/>
      <c r="O31" s="17"/>
      <c r="P31" s="17"/>
      <c r="AQ31" s="17"/>
      <c r="AR31" s="17"/>
      <c r="AS31" s="17"/>
    </row>
    <row r="32" spans="1:45">
      <c r="A32" s="19"/>
      <c r="B32" s="20"/>
      <c r="C32" s="21"/>
      <c r="D32" s="22"/>
      <c r="E32" s="23"/>
      <c r="G32" s="148">
        <v>207</v>
      </c>
      <c r="H32" s="150" t="s">
        <v>34</v>
      </c>
      <c r="I32" s="150" t="s">
        <v>27</v>
      </c>
      <c r="J32" s="150" t="s">
        <v>54</v>
      </c>
      <c r="K32" s="150" t="s">
        <v>103</v>
      </c>
      <c r="L32" s="149" t="s">
        <v>104</v>
      </c>
      <c r="M32" s="17"/>
      <c r="N32" s="17"/>
      <c r="O32" s="17"/>
      <c r="P32" s="17"/>
      <c r="AQ32" s="17"/>
      <c r="AR32" s="17"/>
      <c r="AS32" s="17"/>
    </row>
    <row r="33" spans="1:45">
      <c r="A33" s="19"/>
      <c r="B33" s="20"/>
      <c r="C33" s="21"/>
      <c r="D33" s="22"/>
      <c r="E33" s="29"/>
      <c r="G33" s="148">
        <v>208</v>
      </c>
      <c r="H33" s="150" t="s">
        <v>34</v>
      </c>
      <c r="I33" s="150" t="s">
        <v>27</v>
      </c>
      <c r="J33" s="150" t="s">
        <v>58</v>
      </c>
      <c r="K33" s="150" t="s">
        <v>105</v>
      </c>
      <c r="L33" s="149" t="s">
        <v>106</v>
      </c>
      <c r="M33" s="17"/>
      <c r="N33" s="17"/>
      <c r="O33" s="17"/>
      <c r="P33" s="17"/>
      <c r="AQ33" s="17"/>
      <c r="AR33" s="17"/>
      <c r="AS33" s="17"/>
    </row>
    <row r="34" spans="1:45">
      <c r="A34" s="19"/>
      <c r="B34" s="20"/>
      <c r="C34" s="21"/>
      <c r="D34" s="22"/>
      <c r="E34" s="29"/>
      <c r="G34" s="148">
        <v>209</v>
      </c>
      <c r="H34" s="150" t="s">
        <v>34</v>
      </c>
      <c r="I34" s="150" t="s">
        <v>27</v>
      </c>
      <c r="J34" s="150" t="s">
        <v>62</v>
      </c>
      <c r="K34" s="150" t="s">
        <v>107</v>
      </c>
      <c r="L34" s="149" t="s">
        <v>108</v>
      </c>
      <c r="M34" s="17"/>
      <c r="N34" s="17"/>
      <c r="O34" s="17"/>
      <c r="P34" s="17"/>
      <c r="AQ34" s="17"/>
      <c r="AR34" s="17"/>
      <c r="AS34" s="17"/>
    </row>
    <row r="35" spans="1:45">
      <c r="A35" s="19"/>
      <c r="B35" s="20"/>
      <c r="C35" s="21"/>
      <c r="D35" s="22"/>
      <c r="E35" s="29"/>
      <c r="G35" s="148">
        <v>210</v>
      </c>
      <c r="H35" s="150" t="s">
        <v>34</v>
      </c>
      <c r="I35" s="150" t="s">
        <v>26</v>
      </c>
      <c r="J35" s="150" t="s">
        <v>27</v>
      </c>
      <c r="K35" s="150" t="s">
        <v>109</v>
      </c>
      <c r="L35" s="149" t="s">
        <v>110</v>
      </c>
      <c r="M35" s="17"/>
      <c r="N35" s="17"/>
      <c r="O35" s="17"/>
      <c r="P35" s="17"/>
      <c r="AQ35" s="17"/>
      <c r="AR35" s="17"/>
      <c r="AS35" s="17"/>
    </row>
    <row r="36" spans="1:45">
      <c r="A36" s="19"/>
      <c r="B36" s="20"/>
      <c r="C36" s="21"/>
      <c r="D36" s="22"/>
      <c r="E36" s="23"/>
      <c r="G36" s="148">
        <v>211</v>
      </c>
      <c r="H36" s="150" t="s">
        <v>34</v>
      </c>
      <c r="I36" s="150" t="s">
        <v>26</v>
      </c>
      <c r="J36" s="150" t="s">
        <v>26</v>
      </c>
      <c r="K36" s="150" t="s">
        <v>111</v>
      </c>
      <c r="L36" s="149" t="s">
        <v>112</v>
      </c>
      <c r="M36" s="17"/>
      <c r="N36" s="17"/>
      <c r="O36" s="17"/>
      <c r="P36" s="17"/>
      <c r="AQ36" s="17"/>
      <c r="AR36" s="17"/>
      <c r="AS36" s="17"/>
    </row>
    <row r="37" spans="1:45">
      <c r="A37" s="19"/>
      <c r="B37" s="20"/>
      <c r="C37" s="21"/>
      <c r="D37" s="22"/>
      <c r="E37" s="29"/>
      <c r="G37" s="148">
        <v>212</v>
      </c>
      <c r="H37" s="150" t="s">
        <v>34</v>
      </c>
      <c r="I37" s="150" t="s">
        <v>26</v>
      </c>
      <c r="J37" s="150" t="s">
        <v>34</v>
      </c>
      <c r="K37" s="150" t="s">
        <v>113</v>
      </c>
      <c r="L37" s="149" t="s">
        <v>114</v>
      </c>
      <c r="M37" s="17"/>
      <c r="N37" s="17"/>
      <c r="O37" s="17"/>
      <c r="P37" s="17"/>
      <c r="AQ37" s="17"/>
      <c r="AR37" s="17"/>
      <c r="AS37" s="17"/>
    </row>
    <row r="38" spans="1:45">
      <c r="A38" s="19"/>
      <c r="B38" s="20"/>
      <c r="C38" s="21"/>
      <c r="D38" s="22"/>
      <c r="E38" s="29"/>
      <c r="G38" s="148">
        <v>213</v>
      </c>
      <c r="H38" s="150" t="s">
        <v>34</v>
      </c>
      <c r="I38" s="150" t="s">
        <v>26</v>
      </c>
      <c r="J38" s="150" t="s">
        <v>38</v>
      </c>
      <c r="K38" s="150" t="s">
        <v>115</v>
      </c>
      <c r="L38" s="149" t="s">
        <v>116</v>
      </c>
      <c r="M38" s="17"/>
      <c r="N38" s="17"/>
      <c r="O38" s="17"/>
      <c r="P38" s="17"/>
      <c r="AQ38" s="17"/>
      <c r="AR38" s="17"/>
      <c r="AS38" s="17"/>
    </row>
    <row r="39" spans="1:45">
      <c r="A39" s="19"/>
      <c r="B39" s="20"/>
      <c r="C39" s="21"/>
      <c r="D39" s="22"/>
      <c r="E39" s="23"/>
      <c r="G39" s="148">
        <v>214</v>
      </c>
      <c r="H39" s="150" t="s">
        <v>34</v>
      </c>
      <c r="I39" s="150" t="s">
        <v>26</v>
      </c>
      <c r="J39" s="150" t="s">
        <v>41</v>
      </c>
      <c r="K39" s="150" t="s">
        <v>117</v>
      </c>
      <c r="L39" s="149" t="s">
        <v>118</v>
      </c>
      <c r="M39" s="17"/>
      <c r="N39" s="17"/>
      <c r="O39" s="17"/>
      <c r="P39" s="17"/>
      <c r="AQ39" s="17"/>
      <c r="AR39" s="17"/>
      <c r="AS39" s="17"/>
    </row>
    <row r="40" spans="1:45">
      <c r="A40" s="19"/>
      <c r="B40" s="20"/>
      <c r="C40" s="21"/>
      <c r="D40" s="22"/>
      <c r="E40" s="23"/>
      <c r="G40" s="148">
        <v>215</v>
      </c>
      <c r="H40" s="150" t="s">
        <v>34</v>
      </c>
      <c r="I40" s="150" t="s">
        <v>26</v>
      </c>
      <c r="J40" s="150" t="s">
        <v>45</v>
      </c>
      <c r="K40" s="150" t="s">
        <v>119</v>
      </c>
      <c r="L40" s="149" t="s">
        <v>120</v>
      </c>
      <c r="M40" s="17"/>
      <c r="N40" s="17"/>
      <c r="O40" s="17"/>
      <c r="P40" s="17"/>
      <c r="AQ40" s="17"/>
      <c r="AR40" s="17"/>
      <c r="AS40" s="17"/>
    </row>
    <row r="41" spans="1:45">
      <c r="A41" s="19"/>
      <c r="B41" s="20"/>
      <c r="C41" s="21"/>
      <c r="D41" s="22"/>
      <c r="E41" s="23"/>
      <c r="G41" s="148">
        <v>216</v>
      </c>
      <c r="H41" s="150" t="s">
        <v>34</v>
      </c>
      <c r="I41" s="150" t="s">
        <v>26</v>
      </c>
      <c r="J41" s="150" t="s">
        <v>49</v>
      </c>
      <c r="K41" s="150" t="s">
        <v>121</v>
      </c>
      <c r="L41" s="149" t="s">
        <v>122</v>
      </c>
      <c r="M41" s="17"/>
      <c r="N41" s="17"/>
      <c r="O41" s="17"/>
      <c r="P41" s="17"/>
      <c r="AQ41" s="17"/>
      <c r="AR41" s="17"/>
      <c r="AS41" s="17"/>
    </row>
    <row r="42" spans="1:45">
      <c r="A42" s="19"/>
      <c r="B42" s="20"/>
      <c r="C42" s="21"/>
      <c r="D42" s="22"/>
      <c r="E42" s="23"/>
      <c r="G42" s="151">
        <v>251</v>
      </c>
      <c r="H42" s="152" t="s">
        <v>34</v>
      </c>
      <c r="I42" s="152" t="s">
        <v>45</v>
      </c>
      <c r="J42" s="152" t="s">
        <v>26</v>
      </c>
      <c r="K42" s="152" t="s">
        <v>123</v>
      </c>
      <c r="L42" s="153" t="s">
        <v>124</v>
      </c>
      <c r="M42" s="17"/>
      <c r="N42" s="17"/>
      <c r="O42" s="17"/>
      <c r="P42" s="17"/>
      <c r="AQ42" s="17"/>
      <c r="AR42" s="17"/>
      <c r="AS42" s="17"/>
    </row>
    <row r="43" spans="1:45" ht="14.25" thickBot="1">
      <c r="A43" s="19"/>
      <c r="B43" s="20"/>
      <c r="C43" s="21"/>
      <c r="D43" s="22"/>
      <c r="E43" s="23"/>
      <c r="G43" s="154">
        <v>290</v>
      </c>
      <c r="H43" s="31" t="s">
        <v>658</v>
      </c>
      <c r="I43" s="31" t="s">
        <v>659</v>
      </c>
      <c r="J43" s="31" t="s">
        <v>660</v>
      </c>
      <c r="K43" s="31" t="s">
        <v>661</v>
      </c>
      <c r="L43" s="155" t="s">
        <v>671</v>
      </c>
      <c r="M43" s="17"/>
      <c r="N43" s="17"/>
      <c r="O43" s="17"/>
      <c r="P43" s="17"/>
      <c r="AQ43" s="17"/>
      <c r="AR43" s="17"/>
      <c r="AS43" s="17"/>
    </row>
    <row r="44" spans="1:45">
      <c r="A44" s="19"/>
      <c r="B44" s="20"/>
      <c r="C44" s="21"/>
      <c r="D44" s="22"/>
      <c r="E44" s="29"/>
      <c r="G44" s="159">
        <v>301</v>
      </c>
      <c r="H44" s="160" t="s">
        <v>38</v>
      </c>
      <c r="I44" s="160" t="s">
        <v>27</v>
      </c>
      <c r="J44" s="160" t="s">
        <v>26</v>
      </c>
      <c r="K44" s="160" t="s">
        <v>125</v>
      </c>
      <c r="L44" s="161" t="s">
        <v>126</v>
      </c>
      <c r="M44" s="17"/>
      <c r="N44" s="17"/>
      <c r="O44" s="17"/>
      <c r="P44" s="17"/>
      <c r="AQ44" s="17"/>
      <c r="AR44" s="17"/>
      <c r="AS44" s="17"/>
    </row>
    <row r="45" spans="1:45">
      <c r="A45" s="19"/>
      <c r="B45" s="20"/>
      <c r="C45" s="21"/>
      <c r="D45" s="22"/>
      <c r="E45" s="23"/>
      <c r="G45" s="148">
        <v>302</v>
      </c>
      <c r="H45" s="150" t="s">
        <v>38</v>
      </c>
      <c r="I45" s="150" t="s">
        <v>27</v>
      </c>
      <c r="J45" s="150" t="s">
        <v>34</v>
      </c>
      <c r="K45" s="150" t="s">
        <v>127</v>
      </c>
      <c r="L45" s="149" t="s">
        <v>128</v>
      </c>
      <c r="M45" s="17"/>
      <c r="N45" s="17"/>
      <c r="O45" s="17"/>
      <c r="P45" s="17"/>
      <c r="AQ45" s="17"/>
      <c r="AR45" s="17"/>
      <c r="AS45" s="17"/>
    </row>
    <row r="46" spans="1:45">
      <c r="A46" s="19"/>
      <c r="B46" s="20"/>
      <c r="C46" s="21"/>
      <c r="D46" s="22"/>
      <c r="E46" s="23"/>
      <c r="G46" s="148">
        <v>303</v>
      </c>
      <c r="H46" s="150" t="s">
        <v>38</v>
      </c>
      <c r="I46" s="150" t="s">
        <v>27</v>
      </c>
      <c r="J46" s="150" t="s">
        <v>38</v>
      </c>
      <c r="K46" s="150" t="s">
        <v>129</v>
      </c>
      <c r="L46" s="161" t="s">
        <v>130</v>
      </c>
      <c r="M46" s="17"/>
      <c r="N46" s="17"/>
      <c r="O46" s="17"/>
      <c r="P46" s="17"/>
      <c r="AQ46" s="17"/>
      <c r="AR46" s="17"/>
      <c r="AS46" s="17"/>
    </row>
    <row r="47" spans="1:45">
      <c r="A47" s="19"/>
      <c r="B47" s="20"/>
      <c r="C47" s="21"/>
      <c r="D47" s="22"/>
      <c r="E47" s="23"/>
      <c r="G47" s="148">
        <v>304</v>
      </c>
      <c r="H47" s="150" t="s">
        <v>38</v>
      </c>
      <c r="I47" s="150" t="s">
        <v>27</v>
      </c>
      <c r="J47" s="150" t="s">
        <v>41</v>
      </c>
      <c r="K47" s="150" t="s">
        <v>131</v>
      </c>
      <c r="L47" s="149" t="s">
        <v>132</v>
      </c>
      <c r="M47" s="17"/>
      <c r="N47" s="17"/>
      <c r="O47" s="17"/>
      <c r="P47" s="17"/>
      <c r="AQ47" s="17"/>
      <c r="AR47" s="17"/>
      <c r="AS47" s="17"/>
    </row>
    <row r="48" spans="1:45">
      <c r="A48" s="19"/>
      <c r="B48" s="20"/>
      <c r="C48" s="21"/>
      <c r="D48" s="22"/>
      <c r="E48" s="23"/>
      <c r="G48" s="148">
        <v>305</v>
      </c>
      <c r="H48" s="150" t="s">
        <v>38</v>
      </c>
      <c r="I48" s="150" t="s">
        <v>27</v>
      </c>
      <c r="J48" s="150" t="s">
        <v>45</v>
      </c>
      <c r="K48" s="150" t="s">
        <v>133</v>
      </c>
      <c r="L48" s="149" t="s">
        <v>134</v>
      </c>
      <c r="M48" s="17"/>
      <c r="N48" s="17"/>
      <c r="O48" s="17"/>
      <c r="P48" s="17"/>
      <c r="AQ48" s="17"/>
      <c r="AR48" s="17"/>
      <c r="AS48" s="17"/>
    </row>
    <row r="49" spans="1:45">
      <c r="A49" s="19"/>
      <c r="B49" s="20"/>
      <c r="C49" s="21"/>
      <c r="D49" s="22"/>
      <c r="E49" s="29"/>
      <c r="G49" s="148">
        <v>306</v>
      </c>
      <c r="H49" s="150" t="s">
        <v>38</v>
      </c>
      <c r="I49" s="150" t="s">
        <v>27</v>
      </c>
      <c r="J49" s="150" t="s">
        <v>49</v>
      </c>
      <c r="K49" s="150" t="s">
        <v>135</v>
      </c>
      <c r="L49" s="149" t="s">
        <v>136</v>
      </c>
      <c r="M49" s="17"/>
      <c r="N49" s="17"/>
      <c r="O49" s="17"/>
      <c r="P49" s="17"/>
      <c r="AQ49" s="17"/>
      <c r="AR49" s="17"/>
      <c r="AS49" s="17"/>
    </row>
    <row r="50" spans="1:45">
      <c r="A50" s="19"/>
      <c r="B50" s="20"/>
      <c r="C50" s="21"/>
      <c r="D50" s="22"/>
      <c r="E50" s="23"/>
      <c r="G50" s="148">
        <v>307</v>
      </c>
      <c r="H50" s="150" t="s">
        <v>38</v>
      </c>
      <c r="I50" s="150" t="s">
        <v>27</v>
      </c>
      <c r="J50" s="150" t="s">
        <v>54</v>
      </c>
      <c r="K50" s="150" t="s">
        <v>137</v>
      </c>
      <c r="L50" s="149" t="s">
        <v>138</v>
      </c>
      <c r="M50" s="17"/>
      <c r="N50" s="17"/>
      <c r="O50" s="17"/>
      <c r="P50" s="17"/>
      <c r="AQ50" s="17"/>
      <c r="AR50" s="17"/>
      <c r="AS50" s="17"/>
    </row>
    <row r="51" spans="1:45">
      <c r="A51" s="19"/>
      <c r="B51" s="20"/>
      <c r="C51" s="21"/>
      <c r="D51" s="22"/>
      <c r="E51" s="23"/>
      <c r="G51" s="148">
        <v>308</v>
      </c>
      <c r="H51" s="150" t="s">
        <v>38</v>
      </c>
      <c r="I51" s="150" t="s">
        <v>27</v>
      </c>
      <c r="J51" s="150" t="s">
        <v>58</v>
      </c>
      <c r="K51" s="150" t="s">
        <v>139</v>
      </c>
      <c r="L51" s="149" t="s">
        <v>140</v>
      </c>
      <c r="M51" s="17"/>
      <c r="N51" s="17"/>
      <c r="O51" s="17"/>
      <c r="P51" s="17"/>
      <c r="AQ51" s="17"/>
      <c r="AR51" s="17"/>
      <c r="AS51" s="17"/>
    </row>
    <row r="52" spans="1:45">
      <c r="A52" s="19"/>
      <c r="B52" s="20"/>
      <c r="C52" s="21"/>
      <c r="D52" s="22"/>
      <c r="E52" s="23"/>
      <c r="G52" s="148">
        <v>309</v>
      </c>
      <c r="H52" s="150" t="s">
        <v>38</v>
      </c>
      <c r="I52" s="150" t="s">
        <v>27</v>
      </c>
      <c r="J52" s="150" t="s">
        <v>62</v>
      </c>
      <c r="K52" s="150" t="s">
        <v>141</v>
      </c>
      <c r="L52" s="149" t="s">
        <v>142</v>
      </c>
      <c r="M52" s="17"/>
      <c r="N52" s="17"/>
      <c r="O52" s="17"/>
      <c r="P52" s="17"/>
      <c r="AQ52" s="17"/>
      <c r="AR52" s="17"/>
      <c r="AS52" s="17"/>
    </row>
    <row r="53" spans="1:45">
      <c r="A53" s="19"/>
      <c r="B53" s="20"/>
      <c r="C53" s="21"/>
      <c r="D53" s="22"/>
      <c r="E53" s="29"/>
      <c r="G53" s="148">
        <v>310</v>
      </c>
      <c r="H53" s="150" t="s">
        <v>38</v>
      </c>
      <c r="I53" s="150" t="s">
        <v>26</v>
      </c>
      <c r="J53" s="150" t="s">
        <v>27</v>
      </c>
      <c r="K53" s="150" t="s">
        <v>143</v>
      </c>
      <c r="L53" s="149" t="s">
        <v>144</v>
      </c>
      <c r="M53" s="17"/>
      <c r="N53" s="17"/>
      <c r="O53" s="17"/>
      <c r="P53" s="17"/>
      <c r="AQ53" s="17"/>
      <c r="AR53" s="17"/>
      <c r="AS53" s="17"/>
    </row>
    <row r="54" spans="1:45">
      <c r="A54" s="19"/>
      <c r="B54" s="20"/>
      <c r="C54" s="21"/>
      <c r="D54" s="22"/>
      <c r="E54" s="23"/>
      <c r="G54" s="148">
        <v>311</v>
      </c>
      <c r="H54" s="150" t="s">
        <v>38</v>
      </c>
      <c r="I54" s="150" t="s">
        <v>26</v>
      </c>
      <c r="J54" s="150" t="s">
        <v>26</v>
      </c>
      <c r="K54" s="150" t="s">
        <v>145</v>
      </c>
      <c r="L54" s="149" t="s">
        <v>146</v>
      </c>
      <c r="M54" s="17"/>
      <c r="N54" s="17"/>
      <c r="O54" s="17"/>
      <c r="P54" s="17"/>
      <c r="AQ54" s="17"/>
      <c r="AR54" s="17"/>
      <c r="AS54" s="17"/>
    </row>
    <row r="55" spans="1:45">
      <c r="A55" s="19"/>
      <c r="B55" s="20"/>
      <c r="C55" s="21"/>
      <c r="D55" s="22"/>
      <c r="E55" s="23"/>
      <c r="G55" s="148">
        <v>312</v>
      </c>
      <c r="H55" s="150" t="s">
        <v>38</v>
      </c>
      <c r="I55" s="150" t="s">
        <v>26</v>
      </c>
      <c r="J55" s="150" t="s">
        <v>34</v>
      </c>
      <c r="K55" s="150" t="s">
        <v>147</v>
      </c>
      <c r="L55" s="149" t="s">
        <v>148</v>
      </c>
      <c r="M55" s="17"/>
      <c r="N55" s="17"/>
      <c r="O55" s="17"/>
      <c r="P55" s="17"/>
      <c r="AQ55" s="17"/>
      <c r="AR55" s="17"/>
      <c r="AS55" s="17"/>
    </row>
    <row r="56" spans="1:45">
      <c r="A56" s="19"/>
      <c r="B56" s="20"/>
      <c r="C56" s="21"/>
      <c r="D56" s="22"/>
      <c r="E56" s="29"/>
      <c r="G56" s="148">
        <v>313</v>
      </c>
      <c r="H56" s="150" t="s">
        <v>38</v>
      </c>
      <c r="I56" s="150" t="s">
        <v>26</v>
      </c>
      <c r="J56" s="150" t="s">
        <v>38</v>
      </c>
      <c r="K56" s="150" t="s">
        <v>149</v>
      </c>
      <c r="L56" s="149" t="s">
        <v>150</v>
      </c>
      <c r="M56" s="17"/>
      <c r="N56" s="17"/>
      <c r="O56" s="17"/>
      <c r="P56" s="17"/>
      <c r="AQ56" s="17"/>
      <c r="AR56" s="17"/>
      <c r="AS56" s="17"/>
    </row>
    <row r="57" spans="1:45">
      <c r="A57" s="19"/>
      <c r="B57" s="20"/>
      <c r="C57" s="21"/>
      <c r="D57" s="22"/>
      <c r="E57" s="23"/>
      <c r="G57" s="148">
        <v>314</v>
      </c>
      <c r="H57" s="150" t="s">
        <v>38</v>
      </c>
      <c r="I57" s="150" t="s">
        <v>26</v>
      </c>
      <c r="J57" s="150" t="s">
        <v>41</v>
      </c>
      <c r="K57" s="150" t="s">
        <v>151</v>
      </c>
      <c r="L57" s="149" t="s">
        <v>152</v>
      </c>
      <c r="M57" s="17"/>
      <c r="N57" s="17"/>
      <c r="O57" s="17"/>
      <c r="P57" s="17"/>
      <c r="AQ57" s="17"/>
      <c r="AR57" s="17"/>
      <c r="AS57" s="17"/>
    </row>
    <row r="58" spans="1:45">
      <c r="A58" s="19"/>
      <c r="B58" s="20"/>
      <c r="C58" s="21"/>
      <c r="D58" s="22"/>
      <c r="E58" s="29"/>
      <c r="G58" s="148">
        <v>315</v>
      </c>
      <c r="H58" s="150" t="s">
        <v>38</v>
      </c>
      <c r="I58" s="150" t="s">
        <v>26</v>
      </c>
      <c r="J58" s="150" t="s">
        <v>45</v>
      </c>
      <c r="K58" s="150" t="s">
        <v>153</v>
      </c>
      <c r="L58" s="149" t="s">
        <v>154</v>
      </c>
      <c r="M58" s="17"/>
      <c r="N58" s="17"/>
      <c r="O58" s="17"/>
      <c r="P58" s="17"/>
      <c r="AQ58" s="17"/>
      <c r="AR58" s="17"/>
      <c r="AS58" s="17"/>
    </row>
    <row r="59" spans="1:45">
      <c r="A59" s="19"/>
      <c r="B59" s="20"/>
      <c r="C59" s="21"/>
      <c r="D59" s="22"/>
      <c r="E59" s="29"/>
      <c r="G59" s="148">
        <v>316</v>
      </c>
      <c r="H59" s="150" t="s">
        <v>38</v>
      </c>
      <c r="I59" s="150" t="s">
        <v>26</v>
      </c>
      <c r="J59" s="150" t="s">
        <v>49</v>
      </c>
      <c r="K59" s="150" t="s">
        <v>155</v>
      </c>
      <c r="L59" s="149" t="s">
        <v>156</v>
      </c>
      <c r="M59" s="17"/>
      <c r="N59" s="17"/>
      <c r="O59" s="17"/>
      <c r="P59" s="17"/>
      <c r="AQ59" s="17"/>
      <c r="AR59" s="17"/>
      <c r="AS59" s="17"/>
    </row>
    <row r="60" spans="1:45">
      <c r="A60" s="19"/>
      <c r="B60" s="20"/>
      <c r="C60" s="21"/>
      <c r="D60" s="22"/>
      <c r="E60" s="23"/>
      <c r="G60" s="148">
        <v>317</v>
      </c>
      <c r="H60" s="150" t="s">
        <v>38</v>
      </c>
      <c r="I60" s="150" t="s">
        <v>26</v>
      </c>
      <c r="J60" s="150" t="s">
        <v>54</v>
      </c>
      <c r="K60" s="150" t="s">
        <v>157</v>
      </c>
      <c r="L60" s="149" t="s">
        <v>158</v>
      </c>
      <c r="M60" s="17"/>
      <c r="N60" s="17"/>
      <c r="O60" s="17"/>
      <c r="P60" s="17"/>
      <c r="AQ60" s="17"/>
      <c r="AR60" s="17"/>
      <c r="AS60" s="17"/>
    </row>
    <row r="61" spans="1:45">
      <c r="A61" s="19"/>
      <c r="B61" s="20"/>
      <c r="C61" s="21"/>
      <c r="D61" s="22"/>
      <c r="E61" s="23"/>
      <c r="G61" s="148">
        <v>318</v>
      </c>
      <c r="H61" s="150" t="s">
        <v>38</v>
      </c>
      <c r="I61" s="150" t="s">
        <v>26</v>
      </c>
      <c r="J61" s="150" t="s">
        <v>58</v>
      </c>
      <c r="K61" s="150" t="s">
        <v>159</v>
      </c>
      <c r="L61" s="149" t="s">
        <v>160</v>
      </c>
      <c r="M61" s="17"/>
      <c r="N61" s="17"/>
      <c r="O61" s="17"/>
      <c r="P61" s="17"/>
      <c r="AQ61" s="17"/>
      <c r="AR61" s="17"/>
      <c r="AS61" s="17"/>
    </row>
    <row r="62" spans="1:45">
      <c r="A62" s="19"/>
      <c r="B62" s="20"/>
      <c r="C62" s="21"/>
      <c r="D62" s="22"/>
      <c r="E62" s="23"/>
      <c r="G62" s="148">
        <v>319</v>
      </c>
      <c r="H62" s="150" t="s">
        <v>38</v>
      </c>
      <c r="I62" s="150" t="s">
        <v>26</v>
      </c>
      <c r="J62" s="150" t="s">
        <v>62</v>
      </c>
      <c r="K62" s="150" t="s">
        <v>161</v>
      </c>
      <c r="L62" s="149" t="s">
        <v>162</v>
      </c>
      <c r="M62" s="17"/>
      <c r="N62" s="17"/>
      <c r="O62" s="17"/>
      <c r="P62" s="17"/>
      <c r="AQ62" s="17"/>
      <c r="AR62" s="17"/>
      <c r="AS62" s="17"/>
    </row>
    <row r="63" spans="1:45">
      <c r="A63" s="19"/>
      <c r="B63" s="20"/>
      <c r="C63" s="21"/>
      <c r="D63" s="36"/>
      <c r="E63" s="23"/>
      <c r="G63" s="148">
        <v>320</v>
      </c>
      <c r="H63" s="150" t="s">
        <v>38</v>
      </c>
      <c r="I63" s="150" t="s">
        <v>34</v>
      </c>
      <c r="J63" s="150" t="s">
        <v>27</v>
      </c>
      <c r="K63" s="150" t="s">
        <v>163</v>
      </c>
      <c r="L63" s="149" t="s">
        <v>164</v>
      </c>
      <c r="M63" s="17"/>
      <c r="N63" s="17"/>
      <c r="O63" s="17"/>
      <c r="P63" s="17"/>
      <c r="AQ63" s="17"/>
      <c r="AR63" s="17"/>
      <c r="AS63" s="17"/>
    </row>
    <row r="64" spans="1:45">
      <c r="A64" s="19"/>
      <c r="B64" s="20"/>
      <c r="C64" s="21"/>
      <c r="D64" s="22"/>
      <c r="E64" s="23"/>
      <c r="G64" s="148">
        <v>321</v>
      </c>
      <c r="H64" s="150" t="s">
        <v>38</v>
      </c>
      <c r="I64" s="150" t="s">
        <v>34</v>
      </c>
      <c r="J64" s="150" t="s">
        <v>26</v>
      </c>
      <c r="K64" s="150" t="s">
        <v>165</v>
      </c>
      <c r="L64" s="149" t="s">
        <v>166</v>
      </c>
      <c r="M64" s="17"/>
      <c r="N64" s="17"/>
      <c r="O64" s="17"/>
      <c r="P64" s="17"/>
      <c r="AQ64" s="17"/>
      <c r="AR64" s="17"/>
      <c r="AS64" s="17"/>
    </row>
    <row r="65" spans="1:45">
      <c r="A65" s="19"/>
      <c r="B65" s="20"/>
      <c r="C65" s="21"/>
      <c r="D65" s="22"/>
      <c r="E65" s="23"/>
      <c r="G65" s="148">
        <v>322</v>
      </c>
      <c r="H65" s="150" t="s">
        <v>38</v>
      </c>
      <c r="I65" s="150" t="s">
        <v>34</v>
      </c>
      <c r="J65" s="150" t="s">
        <v>34</v>
      </c>
      <c r="K65" s="150" t="s">
        <v>167</v>
      </c>
      <c r="L65" s="149" t="s">
        <v>168</v>
      </c>
      <c r="M65" s="17"/>
      <c r="N65" s="17"/>
      <c r="O65" s="17"/>
      <c r="P65" s="17"/>
      <c r="AQ65" s="17"/>
      <c r="AR65" s="17"/>
      <c r="AS65" s="17"/>
    </row>
    <row r="66" spans="1:45">
      <c r="A66" s="19"/>
      <c r="B66" s="20"/>
      <c r="C66" s="21"/>
      <c r="D66" s="22"/>
      <c r="E66" s="23"/>
      <c r="G66" s="148">
        <v>323</v>
      </c>
      <c r="H66" s="150" t="s">
        <v>38</v>
      </c>
      <c r="I66" s="150" t="s">
        <v>34</v>
      </c>
      <c r="J66" s="150" t="s">
        <v>38</v>
      </c>
      <c r="K66" s="150" t="s">
        <v>169</v>
      </c>
      <c r="L66" s="149" t="s">
        <v>170</v>
      </c>
      <c r="M66" s="17"/>
      <c r="N66" s="17"/>
      <c r="O66" s="17"/>
      <c r="P66" s="17"/>
      <c r="AQ66" s="17"/>
      <c r="AR66" s="17"/>
      <c r="AS66" s="17"/>
    </row>
    <row r="67" spans="1:45">
      <c r="A67" s="19"/>
      <c r="B67" s="20"/>
      <c r="C67" s="21"/>
      <c r="D67" s="22"/>
      <c r="E67" s="29"/>
      <c r="G67" s="148">
        <v>324</v>
      </c>
      <c r="H67" s="150" t="s">
        <v>38</v>
      </c>
      <c r="I67" s="150" t="s">
        <v>34</v>
      </c>
      <c r="J67" s="150" t="s">
        <v>41</v>
      </c>
      <c r="K67" s="150" t="s">
        <v>171</v>
      </c>
      <c r="L67" s="149" t="s">
        <v>172</v>
      </c>
      <c r="M67" s="17"/>
      <c r="N67" s="17"/>
      <c r="O67" s="17"/>
      <c r="P67" s="17"/>
      <c r="AQ67" s="17"/>
      <c r="AR67" s="17"/>
      <c r="AS67" s="17"/>
    </row>
    <row r="68" spans="1:45">
      <c r="A68" s="19"/>
      <c r="B68" s="20"/>
      <c r="C68" s="21"/>
      <c r="D68" s="22"/>
      <c r="E68" s="23"/>
      <c r="G68" s="148">
        <v>325</v>
      </c>
      <c r="H68" s="150" t="s">
        <v>38</v>
      </c>
      <c r="I68" s="150" t="s">
        <v>34</v>
      </c>
      <c r="J68" s="150" t="s">
        <v>45</v>
      </c>
      <c r="K68" s="150" t="s">
        <v>173</v>
      </c>
      <c r="L68" s="149" t="s">
        <v>174</v>
      </c>
      <c r="M68" s="17"/>
      <c r="N68" s="17"/>
      <c r="O68" s="17"/>
      <c r="P68" s="17"/>
      <c r="AQ68" s="17"/>
      <c r="AR68" s="17"/>
      <c r="AS68" s="17"/>
    </row>
    <row r="69" spans="1:45">
      <c r="A69" s="19"/>
      <c r="B69" s="20"/>
      <c r="C69" s="21"/>
      <c r="D69" s="22"/>
      <c r="E69" s="23"/>
      <c r="G69" s="148">
        <v>326</v>
      </c>
      <c r="H69" s="150" t="s">
        <v>38</v>
      </c>
      <c r="I69" s="150" t="s">
        <v>34</v>
      </c>
      <c r="J69" s="150" t="s">
        <v>49</v>
      </c>
      <c r="K69" s="150" t="s">
        <v>175</v>
      </c>
      <c r="L69" s="149" t="s">
        <v>176</v>
      </c>
      <c r="M69" s="17"/>
      <c r="N69" s="17"/>
      <c r="O69" s="17"/>
      <c r="P69" s="17"/>
      <c r="AQ69" s="17"/>
      <c r="AR69" s="17"/>
      <c r="AS69" s="17"/>
    </row>
    <row r="70" spans="1:45">
      <c r="A70" s="19"/>
      <c r="B70" s="20"/>
      <c r="C70" s="21"/>
      <c r="D70" s="22"/>
      <c r="E70" s="29"/>
      <c r="G70" s="148">
        <v>327</v>
      </c>
      <c r="H70" s="150" t="s">
        <v>38</v>
      </c>
      <c r="I70" s="150" t="s">
        <v>34</v>
      </c>
      <c r="J70" s="150" t="s">
        <v>54</v>
      </c>
      <c r="K70" s="150" t="s">
        <v>177</v>
      </c>
      <c r="L70" s="149" t="s">
        <v>178</v>
      </c>
      <c r="M70" s="17"/>
      <c r="N70" s="17"/>
      <c r="O70" s="17"/>
      <c r="P70" s="17"/>
      <c r="AQ70" s="17"/>
      <c r="AR70" s="17"/>
      <c r="AS70" s="17"/>
    </row>
    <row r="71" spans="1:45">
      <c r="A71" s="19"/>
      <c r="B71" s="20"/>
      <c r="C71" s="21"/>
      <c r="D71" s="22"/>
      <c r="E71" s="29"/>
      <c r="G71" s="148">
        <v>328</v>
      </c>
      <c r="H71" s="150" t="s">
        <v>38</v>
      </c>
      <c r="I71" s="150" t="s">
        <v>34</v>
      </c>
      <c r="J71" s="150" t="s">
        <v>58</v>
      </c>
      <c r="K71" s="150" t="s">
        <v>179</v>
      </c>
      <c r="L71" s="149" t="s">
        <v>180</v>
      </c>
      <c r="M71" s="17"/>
      <c r="N71" s="17"/>
      <c r="O71" s="17"/>
      <c r="P71" s="17"/>
      <c r="AQ71" s="17"/>
      <c r="AR71" s="17"/>
      <c r="AS71" s="17"/>
    </row>
    <row r="72" spans="1:45">
      <c r="A72" s="19"/>
      <c r="B72" s="20"/>
      <c r="C72" s="21"/>
      <c r="D72" s="22"/>
      <c r="E72" s="23"/>
      <c r="G72" s="148">
        <v>329</v>
      </c>
      <c r="H72" s="150" t="s">
        <v>38</v>
      </c>
      <c r="I72" s="150" t="s">
        <v>34</v>
      </c>
      <c r="J72" s="150" t="s">
        <v>62</v>
      </c>
      <c r="K72" s="150" t="s">
        <v>181</v>
      </c>
      <c r="L72" s="149" t="s">
        <v>182</v>
      </c>
      <c r="M72" s="17"/>
      <c r="N72" s="17"/>
      <c r="O72" s="17"/>
      <c r="P72" s="17"/>
      <c r="AQ72" s="17"/>
      <c r="AR72" s="17"/>
      <c r="AS72" s="17"/>
    </row>
    <row r="73" spans="1:45">
      <c r="A73" s="19"/>
      <c r="B73" s="20"/>
      <c r="C73" s="21"/>
      <c r="D73" s="22"/>
      <c r="E73" s="23"/>
      <c r="G73" s="148">
        <v>330</v>
      </c>
      <c r="H73" s="150" t="s">
        <v>38</v>
      </c>
      <c r="I73" s="150" t="s">
        <v>38</v>
      </c>
      <c r="J73" s="150" t="s">
        <v>27</v>
      </c>
      <c r="K73" s="150" t="s">
        <v>183</v>
      </c>
      <c r="L73" s="149" t="s">
        <v>184</v>
      </c>
      <c r="M73" s="17"/>
      <c r="N73" s="17"/>
      <c r="O73" s="17"/>
      <c r="P73" s="17"/>
      <c r="AQ73" s="17"/>
      <c r="AR73" s="17"/>
      <c r="AS73" s="17"/>
    </row>
    <row r="74" spans="1:45">
      <c r="A74" s="19"/>
      <c r="B74" s="20"/>
      <c r="C74" s="21"/>
      <c r="D74" s="22"/>
      <c r="E74" s="23"/>
      <c r="G74" s="148">
        <v>331</v>
      </c>
      <c r="H74" s="150" t="s">
        <v>38</v>
      </c>
      <c r="I74" s="150" t="s">
        <v>38</v>
      </c>
      <c r="J74" s="150" t="s">
        <v>26</v>
      </c>
      <c r="K74" s="150" t="s">
        <v>185</v>
      </c>
      <c r="L74" s="149" t="s">
        <v>186</v>
      </c>
      <c r="M74" s="17"/>
      <c r="N74" s="17"/>
      <c r="O74" s="17"/>
      <c r="P74" s="17"/>
      <c r="AQ74" s="17"/>
      <c r="AR74" s="17"/>
      <c r="AS74" s="17"/>
    </row>
    <row r="75" spans="1:45">
      <c r="A75" s="19"/>
      <c r="B75" s="20"/>
      <c r="C75" s="21"/>
      <c r="D75" s="22"/>
      <c r="E75" s="23"/>
      <c r="G75" s="148">
        <v>351</v>
      </c>
      <c r="H75" s="150" t="s">
        <v>38</v>
      </c>
      <c r="I75" s="150" t="s">
        <v>45</v>
      </c>
      <c r="J75" s="150" t="s">
        <v>26</v>
      </c>
      <c r="K75" s="150" t="s">
        <v>187</v>
      </c>
      <c r="L75" s="149" t="s">
        <v>188</v>
      </c>
      <c r="M75" s="17"/>
      <c r="N75" s="17"/>
      <c r="O75" s="17"/>
      <c r="P75" s="17"/>
      <c r="AQ75" s="17"/>
      <c r="AR75" s="17"/>
      <c r="AS75" s="17"/>
    </row>
    <row r="76" spans="1:45">
      <c r="A76" s="19"/>
      <c r="B76" s="20"/>
      <c r="C76" s="21"/>
      <c r="D76" s="22"/>
      <c r="E76" s="23"/>
      <c r="G76" s="148">
        <v>352</v>
      </c>
      <c r="H76" s="150" t="s">
        <v>38</v>
      </c>
      <c r="I76" s="150" t="s">
        <v>45</v>
      </c>
      <c r="J76" s="150" t="s">
        <v>34</v>
      </c>
      <c r="K76" s="150" t="s">
        <v>189</v>
      </c>
      <c r="L76" s="149" t="s">
        <v>190</v>
      </c>
      <c r="M76" s="17"/>
      <c r="N76" s="17"/>
      <c r="O76" s="17"/>
      <c r="P76" s="17"/>
      <c r="AQ76" s="17"/>
      <c r="AR76" s="17"/>
      <c r="AS76" s="17"/>
    </row>
    <row r="77" spans="1:45">
      <c r="A77" s="19"/>
      <c r="B77" s="20"/>
      <c r="C77" s="21"/>
      <c r="D77" s="22"/>
      <c r="E77" s="23"/>
      <c r="G77" s="148">
        <v>353</v>
      </c>
      <c r="H77" s="150" t="s">
        <v>38</v>
      </c>
      <c r="I77" s="150" t="s">
        <v>45</v>
      </c>
      <c r="J77" s="150" t="s">
        <v>38</v>
      </c>
      <c r="K77" s="150" t="s">
        <v>191</v>
      </c>
      <c r="L77" s="149" t="s">
        <v>192</v>
      </c>
      <c r="M77" s="17"/>
      <c r="N77" s="17"/>
      <c r="O77" s="17"/>
      <c r="P77" s="17"/>
      <c r="AQ77" s="17"/>
      <c r="AR77" s="17"/>
      <c r="AS77" s="17"/>
    </row>
    <row r="78" spans="1:45">
      <c r="A78" s="19"/>
      <c r="B78" s="20"/>
      <c r="C78" s="21"/>
      <c r="D78" s="22"/>
      <c r="E78" s="29"/>
      <c r="G78" s="148">
        <v>354</v>
      </c>
      <c r="H78" s="150" t="s">
        <v>38</v>
      </c>
      <c r="I78" s="150" t="s">
        <v>45</v>
      </c>
      <c r="J78" s="150" t="s">
        <v>41</v>
      </c>
      <c r="K78" s="150" t="s">
        <v>193</v>
      </c>
      <c r="L78" s="149" t="s">
        <v>194</v>
      </c>
      <c r="M78" s="17"/>
      <c r="N78" s="17"/>
      <c r="O78" s="17"/>
      <c r="P78" s="17"/>
      <c r="AQ78" s="17"/>
      <c r="AR78" s="17"/>
      <c r="AS78" s="17"/>
    </row>
    <row r="79" spans="1:45">
      <c r="A79" s="19"/>
      <c r="B79" s="20"/>
      <c r="C79" s="21"/>
      <c r="D79" s="22"/>
      <c r="E79" s="23"/>
      <c r="G79" s="148">
        <v>355</v>
      </c>
      <c r="H79" s="150" t="s">
        <v>38</v>
      </c>
      <c r="I79" s="150" t="s">
        <v>45</v>
      </c>
      <c r="J79" s="150" t="s">
        <v>45</v>
      </c>
      <c r="K79" s="150" t="s">
        <v>195</v>
      </c>
      <c r="L79" s="149" t="s">
        <v>196</v>
      </c>
      <c r="M79" s="17"/>
      <c r="N79" s="17"/>
      <c r="O79" s="17"/>
      <c r="P79" s="17"/>
      <c r="AQ79" s="17"/>
      <c r="AR79" s="17"/>
      <c r="AS79" s="17"/>
    </row>
    <row r="80" spans="1:45">
      <c r="A80" s="19"/>
      <c r="B80" s="20"/>
      <c r="C80" s="21"/>
      <c r="D80" s="22"/>
      <c r="E80" s="23"/>
      <c r="G80" s="148">
        <v>356</v>
      </c>
      <c r="H80" s="150" t="s">
        <v>38</v>
      </c>
      <c r="I80" s="150" t="s">
        <v>45</v>
      </c>
      <c r="J80" s="150" t="s">
        <v>49</v>
      </c>
      <c r="K80" s="150" t="s">
        <v>197</v>
      </c>
      <c r="L80" s="149" t="s">
        <v>198</v>
      </c>
      <c r="M80" s="17"/>
      <c r="N80" s="17"/>
      <c r="O80" s="17"/>
      <c r="P80" s="17"/>
      <c r="AQ80" s="17"/>
      <c r="AR80" s="17"/>
      <c r="AS80" s="17"/>
    </row>
    <row r="81" spans="1:45">
      <c r="A81" s="19"/>
      <c r="B81" s="20"/>
      <c r="C81" s="21"/>
      <c r="D81" s="22"/>
      <c r="E81" s="23"/>
      <c r="G81" s="148">
        <v>357</v>
      </c>
      <c r="H81" s="150" t="s">
        <v>38</v>
      </c>
      <c r="I81" s="150" t="s">
        <v>45</v>
      </c>
      <c r="J81" s="150" t="s">
        <v>54</v>
      </c>
      <c r="K81" s="150" t="s">
        <v>199</v>
      </c>
      <c r="L81" s="149" t="s">
        <v>200</v>
      </c>
      <c r="M81" s="17"/>
      <c r="N81" s="17"/>
      <c r="O81" s="17"/>
      <c r="P81" s="17"/>
      <c r="AQ81" s="17"/>
      <c r="AR81" s="17"/>
      <c r="AS81" s="17"/>
    </row>
    <row r="82" spans="1:45">
      <c r="A82" s="19"/>
      <c r="B82" s="20"/>
      <c r="C82" s="21"/>
      <c r="D82" s="22"/>
      <c r="E82" s="23"/>
      <c r="G82" s="148">
        <v>358</v>
      </c>
      <c r="H82" s="150" t="s">
        <v>38</v>
      </c>
      <c r="I82" s="150" t="s">
        <v>45</v>
      </c>
      <c r="J82" s="150" t="s">
        <v>58</v>
      </c>
      <c r="K82" s="150" t="s">
        <v>201</v>
      </c>
      <c r="L82" s="149" t="s">
        <v>202</v>
      </c>
      <c r="M82" s="17"/>
      <c r="N82" s="17"/>
      <c r="O82" s="17"/>
      <c r="P82" s="17"/>
      <c r="AQ82" s="17"/>
      <c r="AR82" s="17"/>
      <c r="AS82" s="17"/>
    </row>
    <row r="83" spans="1:45">
      <c r="A83" s="19"/>
      <c r="B83" s="20"/>
      <c r="C83" s="21"/>
      <c r="D83" s="22"/>
      <c r="E83" s="29"/>
      <c r="G83" s="148">
        <v>361</v>
      </c>
      <c r="H83" s="150" t="s">
        <v>38</v>
      </c>
      <c r="I83" s="150" t="s">
        <v>49</v>
      </c>
      <c r="J83" s="150" t="s">
        <v>26</v>
      </c>
      <c r="K83" s="150" t="s">
        <v>203</v>
      </c>
      <c r="L83" s="149" t="s">
        <v>204</v>
      </c>
      <c r="M83" s="17"/>
      <c r="N83" s="17"/>
      <c r="O83" s="17"/>
      <c r="P83" s="17"/>
      <c r="AQ83" s="17"/>
      <c r="AR83" s="17"/>
      <c r="AS83" s="17"/>
    </row>
    <row r="84" spans="1:45">
      <c r="A84" s="19"/>
      <c r="B84" s="20"/>
      <c r="C84" s="21"/>
      <c r="D84" s="22"/>
      <c r="E84" s="23"/>
      <c r="G84" s="148">
        <v>362</v>
      </c>
      <c r="H84" s="150" t="s">
        <v>38</v>
      </c>
      <c r="I84" s="150" t="s">
        <v>49</v>
      </c>
      <c r="J84" s="150" t="s">
        <v>34</v>
      </c>
      <c r="K84" s="150" t="s">
        <v>205</v>
      </c>
      <c r="L84" s="149" t="s">
        <v>206</v>
      </c>
      <c r="M84" s="17"/>
      <c r="N84" s="17"/>
      <c r="O84" s="17"/>
      <c r="P84" s="17"/>
      <c r="AQ84" s="17"/>
      <c r="AR84" s="17"/>
      <c r="AS84" s="17"/>
    </row>
    <row r="85" spans="1:45">
      <c r="A85" s="19"/>
      <c r="B85" s="20"/>
      <c r="C85" s="21"/>
      <c r="D85" s="22"/>
      <c r="E85" s="23"/>
      <c r="G85" s="148">
        <v>363</v>
      </c>
      <c r="H85" s="150" t="s">
        <v>38</v>
      </c>
      <c r="I85" s="150" t="s">
        <v>49</v>
      </c>
      <c r="J85" s="150" t="s">
        <v>38</v>
      </c>
      <c r="K85" s="150" t="s">
        <v>207</v>
      </c>
      <c r="L85" s="149" t="s">
        <v>208</v>
      </c>
      <c r="M85" s="17"/>
      <c r="N85" s="17"/>
      <c r="O85" s="17"/>
      <c r="P85" s="17"/>
      <c r="AQ85" s="17"/>
      <c r="AR85" s="17"/>
      <c r="AS85" s="17"/>
    </row>
    <row r="86" spans="1:45">
      <c r="A86" s="19"/>
      <c r="B86" s="20"/>
      <c r="C86" s="21"/>
      <c r="D86" s="22"/>
      <c r="E86" s="37"/>
      <c r="G86" s="148">
        <v>364</v>
      </c>
      <c r="H86" s="150" t="s">
        <v>38</v>
      </c>
      <c r="I86" s="150" t="s">
        <v>49</v>
      </c>
      <c r="J86" s="150" t="s">
        <v>41</v>
      </c>
      <c r="K86" s="150" t="s">
        <v>209</v>
      </c>
      <c r="L86" s="149" t="s">
        <v>210</v>
      </c>
      <c r="M86" s="17"/>
      <c r="N86" s="17"/>
      <c r="O86" s="17"/>
      <c r="P86" s="17"/>
      <c r="AQ86" s="17"/>
      <c r="AR86" s="17"/>
      <c r="AS86" s="17"/>
    </row>
    <row r="87" spans="1:45">
      <c r="A87" s="19"/>
      <c r="B87" s="20"/>
      <c r="C87" s="21"/>
      <c r="D87" s="22"/>
      <c r="E87" s="23"/>
      <c r="G87" s="148">
        <v>365</v>
      </c>
      <c r="H87" s="150" t="s">
        <v>38</v>
      </c>
      <c r="I87" s="150" t="s">
        <v>49</v>
      </c>
      <c r="J87" s="150" t="s">
        <v>45</v>
      </c>
      <c r="K87" s="150" t="s">
        <v>211</v>
      </c>
      <c r="L87" s="149" t="s">
        <v>212</v>
      </c>
      <c r="M87" s="17"/>
      <c r="N87" s="17"/>
      <c r="O87" s="17"/>
      <c r="P87" s="17"/>
      <c r="AQ87" s="17"/>
      <c r="AR87" s="17"/>
      <c r="AS87" s="17"/>
    </row>
    <row r="88" spans="1:45">
      <c r="A88" s="19"/>
      <c r="B88" s="20"/>
      <c r="C88" s="21"/>
      <c r="D88" s="22"/>
      <c r="E88" s="23"/>
      <c r="G88" s="148">
        <v>371</v>
      </c>
      <c r="H88" s="150" t="s">
        <v>38</v>
      </c>
      <c r="I88" s="150" t="s">
        <v>54</v>
      </c>
      <c r="J88" s="150" t="s">
        <v>26</v>
      </c>
      <c r="K88" s="150" t="s">
        <v>213</v>
      </c>
      <c r="L88" s="149" t="s">
        <v>214</v>
      </c>
      <c r="M88" s="17"/>
      <c r="N88" s="17"/>
      <c r="O88" s="17"/>
      <c r="P88" s="17"/>
      <c r="AQ88" s="17"/>
      <c r="AR88" s="17"/>
      <c r="AS88" s="17"/>
    </row>
    <row r="89" spans="1:45">
      <c r="A89" s="19"/>
      <c r="B89" s="20"/>
      <c r="C89" s="21"/>
      <c r="D89" s="22"/>
      <c r="E89" s="23"/>
      <c r="G89" s="148">
        <v>372</v>
      </c>
      <c r="H89" s="150" t="s">
        <v>38</v>
      </c>
      <c r="I89" s="150" t="s">
        <v>54</v>
      </c>
      <c r="J89" s="150" t="s">
        <v>34</v>
      </c>
      <c r="K89" s="150" t="s">
        <v>215</v>
      </c>
      <c r="L89" s="149" t="s">
        <v>216</v>
      </c>
      <c r="M89" s="17"/>
      <c r="N89" s="17"/>
      <c r="O89" s="17"/>
      <c r="P89" s="17"/>
      <c r="AQ89" s="17"/>
      <c r="AR89" s="17"/>
      <c r="AS89" s="17"/>
    </row>
    <row r="90" spans="1:45">
      <c r="A90" s="19"/>
      <c r="B90" s="20"/>
      <c r="C90" s="21"/>
      <c r="D90" s="22"/>
      <c r="E90" s="23"/>
      <c r="G90" s="148">
        <v>373</v>
      </c>
      <c r="H90" s="150" t="s">
        <v>38</v>
      </c>
      <c r="I90" s="150" t="s">
        <v>54</v>
      </c>
      <c r="J90" s="150" t="s">
        <v>38</v>
      </c>
      <c r="K90" s="150" t="s">
        <v>217</v>
      </c>
      <c r="L90" s="149" t="s">
        <v>218</v>
      </c>
      <c r="M90" s="17"/>
      <c r="N90" s="17"/>
      <c r="O90" s="17"/>
      <c r="P90" s="17"/>
      <c r="AQ90" s="17"/>
      <c r="AR90" s="17"/>
      <c r="AS90" s="17"/>
    </row>
    <row r="91" spans="1:45">
      <c r="A91" s="19"/>
      <c r="B91" s="20"/>
      <c r="C91" s="21"/>
      <c r="D91" s="22"/>
      <c r="E91" s="23"/>
      <c r="G91" s="148">
        <v>374</v>
      </c>
      <c r="H91" s="150" t="s">
        <v>38</v>
      </c>
      <c r="I91" s="150" t="s">
        <v>54</v>
      </c>
      <c r="J91" s="150" t="s">
        <v>41</v>
      </c>
      <c r="K91" s="150" t="s">
        <v>219</v>
      </c>
      <c r="L91" s="149" t="s">
        <v>220</v>
      </c>
      <c r="M91" s="17"/>
      <c r="N91" s="17"/>
      <c r="O91" s="17"/>
      <c r="P91" s="17"/>
      <c r="AQ91" s="17"/>
      <c r="AR91" s="17"/>
      <c r="AS91" s="17"/>
    </row>
    <row r="92" spans="1:45">
      <c r="A92" s="19"/>
      <c r="B92" s="20"/>
      <c r="C92" s="21"/>
      <c r="D92" s="22"/>
      <c r="E92" s="23"/>
      <c r="G92" s="148">
        <v>375</v>
      </c>
      <c r="H92" s="150" t="s">
        <v>38</v>
      </c>
      <c r="I92" s="150" t="s">
        <v>54</v>
      </c>
      <c r="J92" s="150" t="s">
        <v>45</v>
      </c>
      <c r="K92" s="150" t="s">
        <v>221</v>
      </c>
      <c r="L92" s="149" t="s">
        <v>222</v>
      </c>
      <c r="M92" s="17"/>
      <c r="N92" s="17"/>
      <c r="O92" s="17"/>
      <c r="P92" s="17"/>
      <c r="AQ92" s="17"/>
      <c r="AR92" s="17"/>
      <c r="AS92" s="17"/>
    </row>
    <row r="93" spans="1:45">
      <c r="A93" s="19"/>
      <c r="B93" s="20"/>
      <c r="C93" s="21"/>
      <c r="D93" s="22"/>
      <c r="E93" s="23"/>
      <c r="G93" s="148">
        <v>376</v>
      </c>
      <c r="H93" s="150" t="s">
        <v>38</v>
      </c>
      <c r="I93" s="150" t="s">
        <v>54</v>
      </c>
      <c r="J93" s="150" t="s">
        <v>49</v>
      </c>
      <c r="K93" s="150" t="s">
        <v>223</v>
      </c>
      <c r="L93" s="149" t="s">
        <v>224</v>
      </c>
      <c r="M93" s="17"/>
      <c r="N93" s="17"/>
      <c r="O93" s="17"/>
      <c r="P93" s="17"/>
      <c r="AQ93" s="17"/>
      <c r="AR93" s="17"/>
      <c r="AS93" s="17"/>
    </row>
    <row r="94" spans="1:45">
      <c r="A94" s="19"/>
      <c r="B94" s="20"/>
      <c r="C94" s="21"/>
      <c r="D94" s="22"/>
      <c r="E94" s="23"/>
      <c r="G94" s="148">
        <v>377</v>
      </c>
      <c r="H94" s="150" t="s">
        <v>38</v>
      </c>
      <c r="I94" s="150" t="s">
        <v>54</v>
      </c>
      <c r="J94" s="150" t="s">
        <v>54</v>
      </c>
      <c r="K94" s="150" t="s">
        <v>225</v>
      </c>
      <c r="L94" s="149" t="s">
        <v>226</v>
      </c>
      <c r="M94" s="17"/>
      <c r="N94" s="17"/>
      <c r="O94" s="17"/>
      <c r="P94" s="17"/>
      <c r="AQ94" s="17"/>
      <c r="AR94" s="17"/>
      <c r="AS94" s="17"/>
    </row>
    <row r="95" spans="1:45">
      <c r="A95" s="19"/>
      <c r="B95" s="20"/>
      <c r="C95" s="21"/>
      <c r="D95" s="22"/>
      <c r="E95" s="23"/>
      <c r="G95" s="148">
        <v>378</v>
      </c>
      <c r="H95" s="150" t="s">
        <v>38</v>
      </c>
      <c r="I95" s="150" t="s">
        <v>54</v>
      </c>
      <c r="J95" s="150" t="s">
        <v>58</v>
      </c>
      <c r="K95" s="150" t="s">
        <v>227</v>
      </c>
      <c r="L95" s="149" t="s">
        <v>228</v>
      </c>
      <c r="M95" s="17"/>
      <c r="N95" s="17"/>
      <c r="O95" s="17"/>
      <c r="P95" s="17"/>
      <c r="AQ95" s="17"/>
      <c r="AR95" s="17"/>
      <c r="AS95" s="17"/>
    </row>
    <row r="96" spans="1:45">
      <c r="A96" s="19"/>
      <c r="B96" s="20"/>
      <c r="C96" s="21"/>
      <c r="D96" s="22"/>
      <c r="E96" s="29"/>
      <c r="G96" s="148">
        <v>379</v>
      </c>
      <c r="H96" s="150" t="s">
        <v>38</v>
      </c>
      <c r="I96" s="150" t="s">
        <v>54</v>
      </c>
      <c r="J96" s="150" t="s">
        <v>62</v>
      </c>
      <c r="K96" s="150" t="s">
        <v>229</v>
      </c>
      <c r="L96" s="149" t="s">
        <v>230</v>
      </c>
      <c r="M96" s="17"/>
      <c r="N96" s="17"/>
      <c r="O96" s="17"/>
      <c r="P96" s="17"/>
      <c r="AQ96" s="17"/>
      <c r="AR96" s="17"/>
      <c r="AS96" s="17"/>
    </row>
    <row r="97" spans="1:45">
      <c r="A97" s="19"/>
      <c r="B97" s="20"/>
      <c r="C97" s="21"/>
      <c r="D97" s="22"/>
      <c r="E97" s="23"/>
      <c r="G97" s="151">
        <v>380</v>
      </c>
      <c r="H97" s="152" t="s">
        <v>38</v>
      </c>
      <c r="I97" s="152" t="s">
        <v>58</v>
      </c>
      <c r="J97" s="152" t="s">
        <v>27</v>
      </c>
      <c r="K97" s="152" t="s">
        <v>655</v>
      </c>
      <c r="L97" s="153" t="s">
        <v>656</v>
      </c>
      <c r="M97" s="17"/>
      <c r="N97" s="17"/>
      <c r="O97" s="17"/>
      <c r="P97" s="17"/>
      <c r="AQ97" s="17"/>
      <c r="AR97" s="17"/>
      <c r="AS97" s="17"/>
    </row>
    <row r="98" spans="1:45" ht="14.25" thickBot="1">
      <c r="A98" s="19"/>
      <c r="B98" s="20"/>
      <c r="C98" s="21"/>
      <c r="D98" s="22"/>
      <c r="E98" s="23"/>
      <c r="G98" s="154">
        <v>390</v>
      </c>
      <c r="H98" s="31" t="s">
        <v>664</v>
      </c>
      <c r="I98" s="31" t="s">
        <v>659</v>
      </c>
      <c r="J98" s="31" t="s">
        <v>660</v>
      </c>
      <c r="K98" s="31" t="s">
        <v>665</v>
      </c>
      <c r="L98" s="155" t="s">
        <v>672</v>
      </c>
      <c r="M98" s="17"/>
      <c r="N98" s="17"/>
      <c r="O98" s="17"/>
      <c r="P98" s="17"/>
      <c r="AQ98" s="17"/>
      <c r="AR98" s="17"/>
      <c r="AS98" s="17"/>
    </row>
    <row r="99" spans="1:45">
      <c r="A99" s="19"/>
      <c r="B99" s="20"/>
      <c r="C99" s="21"/>
      <c r="D99" s="22"/>
      <c r="E99" s="23"/>
      <c r="G99" s="156">
        <v>401</v>
      </c>
      <c r="H99" s="157" t="s">
        <v>41</v>
      </c>
      <c r="I99" s="157" t="s">
        <v>27</v>
      </c>
      <c r="J99" s="157" t="s">
        <v>26</v>
      </c>
      <c r="K99" s="157" t="s">
        <v>231</v>
      </c>
      <c r="L99" s="158" t="s">
        <v>232</v>
      </c>
      <c r="M99" s="17"/>
      <c r="N99" s="17"/>
      <c r="O99" s="17"/>
      <c r="P99" s="17"/>
      <c r="AQ99" s="17"/>
      <c r="AR99" s="17"/>
      <c r="AS99" s="17"/>
    </row>
    <row r="100" spans="1:45">
      <c r="A100" s="19"/>
      <c r="B100" s="20"/>
      <c r="C100" s="21"/>
      <c r="D100" s="22"/>
      <c r="E100" s="23"/>
      <c r="G100" s="148">
        <v>402</v>
      </c>
      <c r="H100" s="150" t="s">
        <v>41</v>
      </c>
      <c r="I100" s="150" t="s">
        <v>27</v>
      </c>
      <c r="J100" s="150" t="s">
        <v>34</v>
      </c>
      <c r="K100" s="150" t="s">
        <v>233</v>
      </c>
      <c r="L100" s="149" t="s">
        <v>234</v>
      </c>
      <c r="M100" s="17"/>
      <c r="N100" s="17"/>
      <c r="O100" s="17"/>
      <c r="P100" s="17"/>
      <c r="AQ100" s="17"/>
      <c r="AR100" s="17"/>
      <c r="AS100" s="17"/>
    </row>
    <row r="101" spans="1:45">
      <c r="A101" s="19"/>
      <c r="B101" s="20"/>
      <c r="C101" s="21"/>
      <c r="D101" s="22"/>
      <c r="E101" s="23"/>
      <c r="G101" s="148">
        <v>403</v>
      </c>
      <c r="H101" s="150" t="s">
        <v>41</v>
      </c>
      <c r="I101" s="150" t="s">
        <v>27</v>
      </c>
      <c r="J101" s="150" t="s">
        <v>38</v>
      </c>
      <c r="K101" s="150" t="s">
        <v>235</v>
      </c>
      <c r="L101" s="149" t="s">
        <v>236</v>
      </c>
      <c r="M101" s="17"/>
      <c r="N101" s="17"/>
      <c r="O101" s="17"/>
      <c r="P101" s="17"/>
      <c r="AQ101" s="17"/>
      <c r="AR101" s="17"/>
      <c r="AS101" s="17"/>
    </row>
    <row r="102" spans="1:45">
      <c r="A102" s="19"/>
      <c r="B102" s="20"/>
      <c r="C102" s="21"/>
      <c r="D102" s="22"/>
      <c r="E102" s="29"/>
      <c r="G102" s="148">
        <v>404</v>
      </c>
      <c r="H102" s="150" t="s">
        <v>41</v>
      </c>
      <c r="I102" s="150" t="s">
        <v>27</v>
      </c>
      <c r="J102" s="150" t="s">
        <v>41</v>
      </c>
      <c r="K102" s="150" t="s">
        <v>237</v>
      </c>
      <c r="L102" s="149" t="s">
        <v>238</v>
      </c>
      <c r="M102" s="17"/>
      <c r="N102" s="17"/>
      <c r="O102" s="17"/>
      <c r="P102" s="17"/>
      <c r="AQ102" s="17"/>
      <c r="AR102" s="17"/>
      <c r="AS102" s="17"/>
    </row>
    <row r="103" spans="1:45">
      <c r="A103" s="19"/>
      <c r="B103" s="20"/>
      <c r="C103" s="21"/>
      <c r="D103" s="22"/>
      <c r="E103" s="23"/>
      <c r="G103" s="148">
        <v>405</v>
      </c>
      <c r="H103" s="150" t="s">
        <v>41</v>
      </c>
      <c r="I103" s="150" t="s">
        <v>27</v>
      </c>
      <c r="J103" s="150" t="s">
        <v>45</v>
      </c>
      <c r="K103" s="150" t="s">
        <v>239</v>
      </c>
      <c r="L103" s="149" t="s">
        <v>240</v>
      </c>
      <c r="M103" s="17"/>
      <c r="N103" s="17"/>
      <c r="O103" s="17"/>
      <c r="P103" s="17"/>
      <c r="AQ103" s="17"/>
      <c r="AR103" s="17"/>
      <c r="AS103" s="17"/>
    </row>
    <row r="104" spans="1:45">
      <c r="A104" s="19"/>
      <c r="B104" s="20"/>
      <c r="C104" s="21"/>
      <c r="D104" s="22"/>
      <c r="E104" s="23"/>
      <c r="G104" s="148">
        <v>406</v>
      </c>
      <c r="H104" s="150" t="s">
        <v>41</v>
      </c>
      <c r="I104" s="150" t="s">
        <v>27</v>
      </c>
      <c r="J104" s="150" t="s">
        <v>49</v>
      </c>
      <c r="K104" s="150" t="s">
        <v>241</v>
      </c>
      <c r="L104" s="149" t="s">
        <v>242</v>
      </c>
      <c r="M104" s="17"/>
      <c r="N104" s="17"/>
      <c r="O104" s="17"/>
      <c r="P104" s="17"/>
      <c r="AQ104" s="17"/>
      <c r="AR104" s="17"/>
      <c r="AS104" s="17"/>
    </row>
    <row r="105" spans="1:45">
      <c r="A105" s="19"/>
      <c r="B105" s="20"/>
      <c r="C105" s="21"/>
      <c r="D105" s="22"/>
      <c r="E105" s="23"/>
      <c r="G105" s="148">
        <v>407</v>
      </c>
      <c r="H105" s="150" t="s">
        <v>41</v>
      </c>
      <c r="I105" s="150" t="s">
        <v>27</v>
      </c>
      <c r="J105" s="150" t="s">
        <v>54</v>
      </c>
      <c r="K105" s="150" t="s">
        <v>243</v>
      </c>
      <c r="L105" s="149" t="s">
        <v>244</v>
      </c>
      <c r="M105" s="17"/>
      <c r="N105" s="17"/>
      <c r="O105" s="17"/>
      <c r="P105" s="17"/>
      <c r="AQ105" s="17"/>
      <c r="AR105" s="17"/>
      <c r="AS105" s="17"/>
    </row>
    <row r="106" spans="1:45">
      <c r="A106" s="19"/>
      <c r="B106" s="20"/>
      <c r="C106" s="21"/>
      <c r="D106" s="22"/>
      <c r="E106" s="23"/>
      <c r="G106" s="148">
        <v>408</v>
      </c>
      <c r="H106" s="150" t="s">
        <v>41</v>
      </c>
      <c r="I106" s="150" t="s">
        <v>27</v>
      </c>
      <c r="J106" s="150" t="s">
        <v>58</v>
      </c>
      <c r="K106" s="150" t="s">
        <v>245</v>
      </c>
      <c r="L106" s="149" t="s">
        <v>246</v>
      </c>
      <c r="M106" s="17"/>
      <c r="N106" s="17"/>
      <c r="O106" s="17"/>
      <c r="P106" s="17"/>
      <c r="AQ106" s="17"/>
      <c r="AR106" s="17"/>
      <c r="AS106" s="17"/>
    </row>
    <row r="107" spans="1:45">
      <c r="A107" s="19"/>
      <c r="B107" s="20"/>
      <c r="C107" s="21"/>
      <c r="D107" s="22"/>
      <c r="E107" s="23"/>
      <c r="G107" s="148">
        <v>409</v>
      </c>
      <c r="H107" s="150" t="s">
        <v>41</v>
      </c>
      <c r="I107" s="150" t="s">
        <v>27</v>
      </c>
      <c r="J107" s="150" t="s">
        <v>62</v>
      </c>
      <c r="K107" s="150" t="s">
        <v>247</v>
      </c>
      <c r="L107" s="149" t="s">
        <v>248</v>
      </c>
      <c r="M107" s="17"/>
      <c r="N107" s="17"/>
      <c r="O107" s="17"/>
      <c r="P107" s="17"/>
      <c r="AQ107" s="17"/>
      <c r="AR107" s="17"/>
      <c r="AS107" s="17"/>
    </row>
    <row r="108" spans="1:45">
      <c r="A108" s="19"/>
      <c r="B108" s="20"/>
      <c r="C108" s="21"/>
      <c r="D108" s="38"/>
      <c r="E108" s="23"/>
      <c r="G108" s="148">
        <v>410</v>
      </c>
      <c r="H108" s="150" t="s">
        <v>41</v>
      </c>
      <c r="I108" s="150" t="s">
        <v>26</v>
      </c>
      <c r="J108" s="150" t="s">
        <v>27</v>
      </c>
      <c r="K108" s="150" t="s">
        <v>249</v>
      </c>
      <c r="L108" s="149" t="s">
        <v>250</v>
      </c>
      <c r="M108" s="17"/>
      <c r="N108" s="17"/>
      <c r="O108" s="17"/>
      <c r="P108" s="17"/>
      <c r="AQ108" s="17"/>
      <c r="AR108" s="17"/>
      <c r="AS108" s="17"/>
    </row>
    <row r="109" spans="1:45">
      <c r="A109" s="19"/>
      <c r="B109" s="20"/>
      <c r="C109" s="21"/>
      <c r="D109" s="22"/>
      <c r="E109" s="23"/>
      <c r="G109" s="148">
        <v>411</v>
      </c>
      <c r="H109" s="150" t="s">
        <v>41</v>
      </c>
      <c r="I109" s="150" t="s">
        <v>26</v>
      </c>
      <c r="J109" s="150" t="s">
        <v>26</v>
      </c>
      <c r="K109" s="150" t="s">
        <v>251</v>
      </c>
      <c r="L109" s="149" t="s">
        <v>252</v>
      </c>
      <c r="M109" s="17"/>
      <c r="N109" s="17"/>
      <c r="O109" s="17"/>
      <c r="P109" s="17"/>
      <c r="AQ109" s="17"/>
      <c r="AR109" s="17"/>
      <c r="AS109" s="17"/>
    </row>
    <row r="110" spans="1:45">
      <c r="A110" s="19"/>
      <c r="B110" s="20"/>
      <c r="C110" s="21"/>
      <c r="D110" s="22"/>
      <c r="E110" s="23"/>
      <c r="G110" s="148">
        <v>412</v>
      </c>
      <c r="H110" s="150" t="s">
        <v>41</v>
      </c>
      <c r="I110" s="150" t="s">
        <v>26</v>
      </c>
      <c r="J110" s="150" t="s">
        <v>34</v>
      </c>
      <c r="K110" s="150" t="s">
        <v>253</v>
      </c>
      <c r="L110" s="149" t="s">
        <v>254</v>
      </c>
      <c r="M110" s="17"/>
      <c r="N110" s="17"/>
      <c r="O110" s="17"/>
      <c r="P110" s="17"/>
      <c r="AQ110" s="17"/>
      <c r="AR110" s="17"/>
      <c r="AS110" s="17"/>
    </row>
    <row r="111" spans="1:45">
      <c r="A111" s="19"/>
      <c r="B111" s="20"/>
      <c r="C111" s="21"/>
      <c r="D111" s="22"/>
      <c r="E111" s="23"/>
      <c r="G111" s="148">
        <v>413</v>
      </c>
      <c r="H111" s="150" t="s">
        <v>41</v>
      </c>
      <c r="I111" s="150" t="s">
        <v>26</v>
      </c>
      <c r="J111" s="150" t="s">
        <v>38</v>
      </c>
      <c r="K111" s="150" t="s">
        <v>255</v>
      </c>
      <c r="L111" s="149" t="s">
        <v>256</v>
      </c>
      <c r="M111" s="17"/>
      <c r="N111" s="17"/>
      <c r="O111" s="17"/>
      <c r="P111" s="17"/>
      <c r="AQ111" s="17"/>
      <c r="AR111" s="17"/>
      <c r="AS111" s="17"/>
    </row>
    <row r="112" spans="1:45">
      <c r="A112" s="19"/>
      <c r="B112" s="20"/>
      <c r="C112" s="21"/>
      <c r="D112" s="22"/>
      <c r="E112" s="23"/>
      <c r="G112" s="148">
        <v>414</v>
      </c>
      <c r="H112" s="150" t="s">
        <v>41</v>
      </c>
      <c r="I112" s="150" t="s">
        <v>26</v>
      </c>
      <c r="J112" s="150" t="s">
        <v>41</v>
      </c>
      <c r="K112" s="150" t="s">
        <v>257</v>
      </c>
      <c r="L112" s="149" t="s">
        <v>258</v>
      </c>
      <c r="M112" s="17"/>
      <c r="N112" s="17"/>
      <c r="O112" s="17"/>
      <c r="P112" s="17"/>
      <c r="AQ112" s="17"/>
      <c r="AR112" s="17"/>
      <c r="AS112" s="17"/>
    </row>
    <row r="113" spans="1:45">
      <c r="A113" s="19"/>
      <c r="B113" s="20"/>
      <c r="C113" s="21"/>
      <c r="D113" s="22"/>
      <c r="E113" s="23"/>
      <c r="G113" s="148">
        <v>415</v>
      </c>
      <c r="H113" s="150" t="s">
        <v>41</v>
      </c>
      <c r="I113" s="150" t="s">
        <v>26</v>
      </c>
      <c r="J113" s="150" t="s">
        <v>45</v>
      </c>
      <c r="K113" s="150" t="s">
        <v>259</v>
      </c>
      <c r="L113" s="149" t="s">
        <v>260</v>
      </c>
      <c r="M113" s="17"/>
      <c r="N113" s="17"/>
      <c r="O113" s="17"/>
      <c r="P113" s="17"/>
      <c r="AQ113" s="17"/>
      <c r="AR113" s="17"/>
      <c r="AS113" s="17"/>
    </row>
    <row r="114" spans="1:45">
      <c r="A114" s="19"/>
      <c r="B114" s="20"/>
      <c r="C114" s="21"/>
      <c r="D114" s="22"/>
      <c r="E114" s="23"/>
      <c r="G114" s="148">
        <v>416</v>
      </c>
      <c r="H114" s="150" t="s">
        <v>41</v>
      </c>
      <c r="I114" s="150" t="s">
        <v>26</v>
      </c>
      <c r="J114" s="150" t="s">
        <v>49</v>
      </c>
      <c r="K114" s="150" t="s">
        <v>261</v>
      </c>
      <c r="L114" s="149" t="s">
        <v>262</v>
      </c>
      <c r="M114" s="17"/>
      <c r="N114" s="17"/>
      <c r="O114" s="17"/>
      <c r="P114" s="17"/>
      <c r="AQ114" s="17"/>
      <c r="AR114" s="17"/>
      <c r="AS114" s="17"/>
    </row>
    <row r="115" spans="1:45">
      <c r="A115" s="19"/>
      <c r="B115" s="20"/>
      <c r="C115" s="21"/>
      <c r="D115" s="22"/>
      <c r="E115" s="23"/>
      <c r="G115" s="148">
        <v>417</v>
      </c>
      <c r="H115" s="150" t="s">
        <v>41</v>
      </c>
      <c r="I115" s="150" t="s">
        <v>26</v>
      </c>
      <c r="J115" s="150" t="s">
        <v>54</v>
      </c>
      <c r="K115" s="150" t="s">
        <v>263</v>
      </c>
      <c r="L115" s="149" t="s">
        <v>264</v>
      </c>
      <c r="M115" s="17"/>
      <c r="N115" s="17"/>
      <c r="O115" s="17"/>
      <c r="P115" s="17"/>
      <c r="AQ115" s="17"/>
      <c r="AR115" s="17"/>
      <c r="AS115" s="17"/>
    </row>
    <row r="116" spans="1:45">
      <c r="A116" s="19"/>
      <c r="B116" s="20"/>
      <c r="C116" s="21"/>
      <c r="D116" s="22"/>
      <c r="E116" s="23"/>
      <c r="G116" s="148">
        <v>418</v>
      </c>
      <c r="H116" s="150" t="s">
        <v>41</v>
      </c>
      <c r="I116" s="150" t="s">
        <v>26</v>
      </c>
      <c r="J116" s="150" t="s">
        <v>58</v>
      </c>
      <c r="K116" s="150" t="s">
        <v>265</v>
      </c>
      <c r="L116" s="149" t="s">
        <v>266</v>
      </c>
      <c r="M116" s="17"/>
      <c r="N116" s="17"/>
      <c r="O116" s="17"/>
      <c r="P116" s="17"/>
      <c r="AQ116" s="17"/>
      <c r="AR116" s="17"/>
      <c r="AS116" s="17"/>
    </row>
    <row r="117" spans="1:45" ht="14.25" thickBot="1">
      <c r="A117" s="19"/>
      <c r="B117" s="20"/>
      <c r="C117" s="21"/>
      <c r="D117" s="22"/>
      <c r="E117" s="23"/>
      <c r="G117" s="154">
        <v>490</v>
      </c>
      <c r="H117" s="162" t="s">
        <v>41</v>
      </c>
      <c r="I117" s="162" t="s">
        <v>62</v>
      </c>
      <c r="J117" s="162" t="s">
        <v>27</v>
      </c>
      <c r="K117" s="162" t="s">
        <v>267</v>
      </c>
      <c r="L117" s="155" t="s">
        <v>268</v>
      </c>
    </row>
    <row r="118" spans="1:45">
      <c r="A118" s="19"/>
      <c r="B118" s="20"/>
      <c r="C118" s="21"/>
      <c r="D118" s="22"/>
      <c r="E118" s="23"/>
      <c r="G118" s="159">
        <v>501</v>
      </c>
      <c r="H118" s="160" t="s">
        <v>45</v>
      </c>
      <c r="I118" s="160" t="s">
        <v>27</v>
      </c>
      <c r="J118" s="160" t="s">
        <v>26</v>
      </c>
      <c r="K118" s="160" t="s">
        <v>269</v>
      </c>
      <c r="L118" s="161" t="s">
        <v>270</v>
      </c>
    </row>
    <row r="119" spans="1:45">
      <c r="A119" s="19"/>
      <c r="B119" s="20"/>
      <c r="C119" s="21"/>
      <c r="D119" s="22"/>
      <c r="E119" s="23"/>
      <c r="G119" s="151">
        <v>502</v>
      </c>
      <c r="H119" s="152" t="s">
        <v>45</v>
      </c>
      <c r="I119" s="152" t="s">
        <v>27</v>
      </c>
      <c r="J119" s="152" t="s">
        <v>34</v>
      </c>
      <c r="K119" s="152" t="s">
        <v>271</v>
      </c>
      <c r="L119" s="153" t="s">
        <v>272</v>
      </c>
    </row>
    <row r="120" spans="1:45" ht="14.25" thickBot="1">
      <c r="A120" s="19"/>
      <c r="B120" s="20"/>
      <c r="C120" s="21"/>
      <c r="D120" s="22"/>
      <c r="E120" s="23"/>
      <c r="G120" s="154">
        <v>590</v>
      </c>
      <c r="H120" s="31" t="s">
        <v>666</v>
      </c>
      <c r="I120" s="31" t="s">
        <v>659</v>
      </c>
      <c r="J120" s="31" t="s">
        <v>660</v>
      </c>
      <c r="K120" s="31" t="s">
        <v>667</v>
      </c>
      <c r="L120" s="163" t="s">
        <v>673</v>
      </c>
    </row>
    <row r="121" spans="1:45">
      <c r="A121" s="19"/>
      <c r="B121" s="20"/>
      <c r="C121" s="21"/>
      <c r="D121" s="22"/>
      <c r="E121" s="23"/>
      <c r="G121" s="156">
        <v>601</v>
      </c>
      <c r="H121" s="157" t="s">
        <v>49</v>
      </c>
      <c r="I121" s="157" t="s">
        <v>27</v>
      </c>
      <c r="J121" s="157" t="s">
        <v>26</v>
      </c>
      <c r="K121" s="157" t="s">
        <v>273</v>
      </c>
      <c r="L121" s="158" t="s">
        <v>274</v>
      </c>
    </row>
    <row r="122" spans="1:45">
      <c r="A122" s="19"/>
      <c r="B122" s="20"/>
      <c r="C122" s="21"/>
      <c r="D122" s="22"/>
      <c r="E122" s="23"/>
      <c r="G122" s="148">
        <v>602</v>
      </c>
      <c r="H122" s="150" t="s">
        <v>49</v>
      </c>
      <c r="I122" s="150" t="s">
        <v>27</v>
      </c>
      <c r="J122" s="150" t="s">
        <v>34</v>
      </c>
      <c r="K122" s="150" t="s">
        <v>275</v>
      </c>
      <c r="L122" s="149" t="s">
        <v>276</v>
      </c>
    </row>
    <row r="123" spans="1:45">
      <c r="A123" s="19"/>
      <c r="B123" s="20"/>
      <c r="C123" s="21"/>
      <c r="D123" s="22"/>
      <c r="E123" s="23"/>
      <c r="G123" s="148">
        <v>603</v>
      </c>
      <c r="H123" s="150" t="s">
        <v>49</v>
      </c>
      <c r="I123" s="150" t="s">
        <v>27</v>
      </c>
      <c r="J123" s="150" t="s">
        <v>38</v>
      </c>
      <c r="K123" s="150" t="s">
        <v>277</v>
      </c>
      <c r="L123" s="149" t="s">
        <v>278</v>
      </c>
    </row>
    <row r="124" spans="1:45">
      <c r="A124" s="19"/>
      <c r="B124" s="20"/>
      <c r="C124" s="21"/>
      <c r="D124" s="22"/>
      <c r="E124" s="23"/>
      <c r="G124" s="148">
        <v>604</v>
      </c>
      <c r="H124" s="150" t="s">
        <v>49</v>
      </c>
      <c r="I124" s="150" t="s">
        <v>27</v>
      </c>
      <c r="J124" s="150" t="s">
        <v>41</v>
      </c>
      <c r="K124" s="150" t="s">
        <v>279</v>
      </c>
      <c r="L124" s="149" t="s">
        <v>280</v>
      </c>
    </row>
    <row r="125" spans="1:45">
      <c r="A125" s="19"/>
      <c r="B125" s="20"/>
      <c r="C125" s="21"/>
      <c r="D125" s="22"/>
      <c r="E125" s="23"/>
      <c r="G125" s="148">
        <v>605</v>
      </c>
      <c r="H125" s="150" t="s">
        <v>49</v>
      </c>
      <c r="I125" s="150" t="s">
        <v>27</v>
      </c>
      <c r="J125" s="150" t="s">
        <v>45</v>
      </c>
      <c r="K125" s="150" t="s">
        <v>281</v>
      </c>
      <c r="L125" s="149" t="s">
        <v>282</v>
      </c>
    </row>
    <row r="126" spans="1:45">
      <c r="A126" s="19"/>
      <c r="B126" s="20"/>
      <c r="C126" s="21"/>
      <c r="D126" s="22"/>
      <c r="E126" s="23"/>
      <c r="G126" s="148">
        <v>606</v>
      </c>
      <c r="H126" s="150" t="s">
        <v>49</v>
      </c>
      <c r="I126" s="150" t="s">
        <v>27</v>
      </c>
      <c r="J126" s="150" t="s">
        <v>49</v>
      </c>
      <c r="K126" s="150" t="s">
        <v>283</v>
      </c>
      <c r="L126" s="149" t="s">
        <v>284</v>
      </c>
    </row>
    <row r="127" spans="1:45">
      <c r="A127" s="19"/>
      <c r="B127" s="20"/>
      <c r="C127" s="21"/>
      <c r="D127" s="22"/>
      <c r="E127" s="23"/>
      <c r="G127" s="148">
        <v>607</v>
      </c>
      <c r="H127" s="150" t="s">
        <v>49</v>
      </c>
      <c r="I127" s="150" t="s">
        <v>27</v>
      </c>
      <c r="J127" s="150" t="s">
        <v>54</v>
      </c>
      <c r="K127" s="150" t="s">
        <v>285</v>
      </c>
      <c r="L127" s="149" t="s">
        <v>286</v>
      </c>
    </row>
    <row r="128" spans="1:45">
      <c r="A128" s="19"/>
      <c r="B128" s="20"/>
      <c r="C128" s="21"/>
      <c r="D128" s="22"/>
      <c r="E128" s="23"/>
      <c r="G128" s="148">
        <v>608</v>
      </c>
      <c r="H128" s="150" t="s">
        <v>49</v>
      </c>
      <c r="I128" s="150" t="s">
        <v>27</v>
      </c>
      <c r="J128" s="150" t="s">
        <v>58</v>
      </c>
      <c r="K128" s="150" t="s">
        <v>287</v>
      </c>
      <c r="L128" s="149" t="s">
        <v>288</v>
      </c>
    </row>
    <row r="129" spans="1:12">
      <c r="A129" s="19"/>
      <c r="B129" s="20"/>
      <c r="C129" s="21"/>
      <c r="D129" s="22"/>
      <c r="E129" s="23"/>
      <c r="G129" s="148">
        <v>609</v>
      </c>
      <c r="H129" s="150" t="s">
        <v>49</v>
      </c>
      <c r="I129" s="150" t="s">
        <v>27</v>
      </c>
      <c r="J129" s="150" t="s">
        <v>62</v>
      </c>
      <c r="K129" s="150" t="s">
        <v>289</v>
      </c>
      <c r="L129" s="149" t="s">
        <v>290</v>
      </c>
    </row>
    <row r="130" spans="1:12">
      <c r="A130" s="19"/>
      <c r="B130" s="20"/>
      <c r="C130" s="21"/>
      <c r="D130" s="22"/>
      <c r="E130" s="23"/>
      <c r="G130" s="148">
        <v>610</v>
      </c>
      <c r="H130" s="150" t="s">
        <v>49</v>
      </c>
      <c r="I130" s="150" t="s">
        <v>26</v>
      </c>
      <c r="J130" s="150" t="s">
        <v>27</v>
      </c>
      <c r="K130" s="150" t="s">
        <v>291</v>
      </c>
      <c r="L130" s="149" t="s">
        <v>292</v>
      </c>
    </row>
    <row r="131" spans="1:12">
      <c r="A131" s="19"/>
      <c r="B131" s="20"/>
      <c r="C131" s="21"/>
      <c r="D131" s="22"/>
      <c r="E131" s="23"/>
      <c r="G131" s="148">
        <v>611</v>
      </c>
      <c r="H131" s="150" t="s">
        <v>49</v>
      </c>
      <c r="I131" s="150" t="s">
        <v>26</v>
      </c>
      <c r="J131" s="150" t="s">
        <v>26</v>
      </c>
      <c r="K131" s="150" t="s">
        <v>293</v>
      </c>
      <c r="L131" s="149" t="s">
        <v>294</v>
      </c>
    </row>
    <row r="132" spans="1:12">
      <c r="A132" s="19"/>
      <c r="B132" s="20"/>
      <c r="C132" s="21"/>
      <c r="D132" s="22"/>
      <c r="E132" s="23"/>
      <c r="G132" s="148">
        <v>612</v>
      </c>
      <c r="H132" s="150" t="s">
        <v>49</v>
      </c>
      <c r="I132" s="150" t="s">
        <v>26</v>
      </c>
      <c r="J132" s="150" t="s">
        <v>34</v>
      </c>
      <c r="K132" s="150" t="s">
        <v>295</v>
      </c>
      <c r="L132" s="149" t="s">
        <v>296</v>
      </c>
    </row>
    <row r="133" spans="1:12">
      <c r="A133" s="19"/>
      <c r="B133" s="20"/>
      <c r="C133" s="21"/>
      <c r="D133" s="22"/>
      <c r="E133" s="23"/>
      <c r="G133" s="148">
        <v>613</v>
      </c>
      <c r="H133" s="150" t="s">
        <v>49</v>
      </c>
      <c r="I133" s="150" t="s">
        <v>26</v>
      </c>
      <c r="J133" s="150" t="s">
        <v>38</v>
      </c>
      <c r="K133" s="150" t="s">
        <v>297</v>
      </c>
      <c r="L133" s="149" t="s">
        <v>298</v>
      </c>
    </row>
    <row r="134" spans="1:12">
      <c r="A134" s="19"/>
      <c r="B134" s="20"/>
      <c r="C134" s="21"/>
      <c r="D134" s="22"/>
      <c r="E134" s="23"/>
      <c r="G134" s="148">
        <v>614</v>
      </c>
      <c r="H134" s="150" t="s">
        <v>49</v>
      </c>
      <c r="I134" s="150" t="s">
        <v>26</v>
      </c>
      <c r="J134" s="150" t="s">
        <v>41</v>
      </c>
      <c r="K134" s="150" t="s">
        <v>299</v>
      </c>
      <c r="L134" s="149" t="s">
        <v>300</v>
      </c>
    </row>
    <row r="135" spans="1:12">
      <c r="A135" s="19"/>
      <c r="B135" s="20"/>
      <c r="C135" s="21"/>
      <c r="D135" s="22"/>
      <c r="E135" s="23"/>
      <c r="G135" s="148">
        <v>615</v>
      </c>
      <c r="H135" s="150" t="s">
        <v>49</v>
      </c>
      <c r="I135" s="150" t="s">
        <v>26</v>
      </c>
      <c r="J135" s="150" t="s">
        <v>45</v>
      </c>
      <c r="K135" s="150" t="s">
        <v>301</v>
      </c>
      <c r="L135" s="149" t="s">
        <v>302</v>
      </c>
    </row>
    <row r="136" spans="1:12">
      <c r="A136" s="19"/>
      <c r="B136" s="20"/>
      <c r="C136" s="21"/>
      <c r="D136" s="22"/>
      <c r="E136" s="23"/>
      <c r="G136" s="148">
        <v>616</v>
      </c>
      <c r="H136" s="150" t="s">
        <v>49</v>
      </c>
      <c r="I136" s="150" t="s">
        <v>26</v>
      </c>
      <c r="J136" s="150" t="s">
        <v>49</v>
      </c>
      <c r="K136" s="150" t="s">
        <v>303</v>
      </c>
      <c r="L136" s="149" t="s">
        <v>304</v>
      </c>
    </row>
    <row r="137" spans="1:12">
      <c r="A137" s="19"/>
      <c r="B137" s="20"/>
      <c r="C137" s="21"/>
      <c r="D137" s="22"/>
      <c r="E137" s="23"/>
      <c r="G137" s="148">
        <v>617</v>
      </c>
      <c r="H137" s="150" t="s">
        <v>49</v>
      </c>
      <c r="I137" s="150" t="s">
        <v>26</v>
      </c>
      <c r="J137" s="150" t="s">
        <v>54</v>
      </c>
      <c r="K137" s="150" t="s">
        <v>305</v>
      </c>
      <c r="L137" s="149" t="s">
        <v>306</v>
      </c>
    </row>
    <row r="138" spans="1:12">
      <c r="A138" s="19"/>
      <c r="B138" s="20"/>
      <c r="C138" s="21"/>
      <c r="D138" s="22"/>
      <c r="E138" s="23"/>
      <c r="G138" s="148">
        <v>618</v>
      </c>
      <c r="H138" s="150" t="s">
        <v>49</v>
      </c>
      <c r="I138" s="150" t="s">
        <v>26</v>
      </c>
      <c r="J138" s="150" t="s">
        <v>58</v>
      </c>
      <c r="K138" s="150" t="s">
        <v>307</v>
      </c>
      <c r="L138" s="149" t="s">
        <v>308</v>
      </c>
    </row>
    <row r="139" spans="1:12">
      <c r="A139" s="19"/>
      <c r="B139" s="20"/>
      <c r="C139" s="21"/>
      <c r="D139" s="22"/>
      <c r="E139" s="23"/>
      <c r="G139" s="148">
        <v>619</v>
      </c>
      <c r="H139" s="150" t="s">
        <v>49</v>
      </c>
      <c r="I139" s="150" t="s">
        <v>26</v>
      </c>
      <c r="J139" s="150" t="s">
        <v>62</v>
      </c>
      <c r="K139" s="150" t="s">
        <v>309</v>
      </c>
      <c r="L139" s="149" t="s">
        <v>310</v>
      </c>
    </row>
    <row r="140" spans="1:12">
      <c r="A140" s="19"/>
      <c r="B140" s="20"/>
      <c r="C140" s="21"/>
      <c r="D140" s="22"/>
      <c r="E140" s="23"/>
      <c r="G140" s="148">
        <v>620</v>
      </c>
      <c r="H140" s="150" t="s">
        <v>49</v>
      </c>
      <c r="I140" s="150" t="s">
        <v>34</v>
      </c>
      <c r="J140" s="150" t="s">
        <v>27</v>
      </c>
      <c r="K140" s="150" t="s">
        <v>311</v>
      </c>
      <c r="L140" s="149" t="s">
        <v>312</v>
      </c>
    </row>
    <row r="141" spans="1:12">
      <c r="A141" s="19"/>
      <c r="B141" s="20"/>
      <c r="C141" s="21"/>
      <c r="D141" s="22"/>
      <c r="E141" s="23"/>
      <c r="G141" s="148">
        <v>621</v>
      </c>
      <c r="H141" s="150" t="s">
        <v>49</v>
      </c>
      <c r="I141" s="150" t="s">
        <v>34</v>
      </c>
      <c r="J141" s="150" t="s">
        <v>26</v>
      </c>
      <c r="K141" s="150" t="s">
        <v>313</v>
      </c>
      <c r="L141" s="149" t="s">
        <v>314</v>
      </c>
    </row>
    <row r="142" spans="1:12">
      <c r="A142" s="19"/>
      <c r="B142" s="20"/>
      <c r="C142" s="21"/>
      <c r="D142" s="22"/>
      <c r="E142" s="23"/>
      <c r="G142" s="148">
        <v>622</v>
      </c>
      <c r="H142" s="150" t="s">
        <v>49</v>
      </c>
      <c r="I142" s="150" t="s">
        <v>34</v>
      </c>
      <c r="J142" s="150" t="s">
        <v>34</v>
      </c>
      <c r="K142" s="150" t="s">
        <v>315</v>
      </c>
      <c r="L142" s="149" t="s">
        <v>316</v>
      </c>
    </row>
    <row r="143" spans="1:12">
      <c r="A143" s="19"/>
      <c r="B143" s="20"/>
      <c r="C143" s="21"/>
      <c r="D143" s="22"/>
      <c r="E143" s="23"/>
      <c r="G143" s="148">
        <v>623</v>
      </c>
      <c r="H143" s="150" t="s">
        <v>49</v>
      </c>
      <c r="I143" s="150" t="s">
        <v>34</v>
      </c>
      <c r="J143" s="150" t="s">
        <v>38</v>
      </c>
      <c r="K143" s="150" t="s">
        <v>317</v>
      </c>
      <c r="L143" s="149" t="s">
        <v>318</v>
      </c>
    </row>
    <row r="144" spans="1:12">
      <c r="A144" s="19"/>
      <c r="B144" s="20"/>
      <c r="C144" s="21"/>
      <c r="D144" s="22"/>
      <c r="E144" s="23"/>
      <c r="G144" s="148">
        <v>624</v>
      </c>
      <c r="H144" s="150" t="s">
        <v>49</v>
      </c>
      <c r="I144" s="150" t="s">
        <v>34</v>
      </c>
      <c r="J144" s="150" t="s">
        <v>41</v>
      </c>
      <c r="K144" s="150" t="s">
        <v>319</v>
      </c>
      <c r="L144" s="149" t="s">
        <v>320</v>
      </c>
    </row>
    <row r="145" spans="1:12">
      <c r="A145" s="19"/>
      <c r="B145" s="20"/>
      <c r="C145" s="21"/>
      <c r="D145" s="22"/>
      <c r="E145" s="23"/>
      <c r="G145" s="148">
        <v>625</v>
      </c>
      <c r="H145" s="150" t="s">
        <v>49</v>
      </c>
      <c r="I145" s="150" t="s">
        <v>34</v>
      </c>
      <c r="J145" s="150" t="s">
        <v>45</v>
      </c>
      <c r="K145" s="150" t="s">
        <v>321</v>
      </c>
      <c r="L145" s="149" t="s">
        <v>322</v>
      </c>
    </row>
    <row r="146" spans="1:12">
      <c r="A146" s="19"/>
      <c r="B146" s="20"/>
      <c r="C146" s="21"/>
      <c r="D146" s="22"/>
      <c r="E146" s="23"/>
      <c r="G146" s="148">
        <v>626</v>
      </c>
      <c r="H146" s="150" t="s">
        <v>49</v>
      </c>
      <c r="I146" s="150" t="s">
        <v>34</v>
      </c>
      <c r="J146" s="150" t="s">
        <v>49</v>
      </c>
      <c r="K146" s="150" t="s">
        <v>323</v>
      </c>
      <c r="L146" s="149" t="s">
        <v>324</v>
      </c>
    </row>
    <row r="147" spans="1:12">
      <c r="A147" s="19"/>
      <c r="B147" s="20"/>
      <c r="C147" s="21"/>
      <c r="D147" s="22"/>
      <c r="E147" s="23"/>
      <c r="G147" s="148">
        <v>627</v>
      </c>
      <c r="H147" s="150" t="s">
        <v>49</v>
      </c>
      <c r="I147" s="150" t="s">
        <v>34</v>
      </c>
      <c r="J147" s="150" t="s">
        <v>54</v>
      </c>
      <c r="K147" s="150" t="s">
        <v>325</v>
      </c>
      <c r="L147" s="149" t="s">
        <v>326</v>
      </c>
    </row>
    <row r="148" spans="1:12">
      <c r="A148" s="19"/>
      <c r="B148" s="20"/>
      <c r="C148" s="21"/>
      <c r="D148" s="22"/>
      <c r="E148" s="23"/>
      <c r="G148" s="148">
        <v>628</v>
      </c>
      <c r="H148" s="150" t="s">
        <v>49</v>
      </c>
      <c r="I148" s="150" t="s">
        <v>34</v>
      </c>
      <c r="J148" s="150" t="s">
        <v>58</v>
      </c>
      <c r="K148" s="150" t="s">
        <v>327</v>
      </c>
      <c r="L148" s="149" t="s">
        <v>328</v>
      </c>
    </row>
    <row r="149" spans="1:12">
      <c r="A149" s="19"/>
      <c r="B149" s="20"/>
      <c r="C149" s="21"/>
      <c r="D149" s="22"/>
      <c r="E149" s="23"/>
      <c r="G149" s="148">
        <v>629</v>
      </c>
      <c r="H149" s="150" t="s">
        <v>49</v>
      </c>
      <c r="I149" s="150" t="s">
        <v>34</v>
      </c>
      <c r="J149" s="150" t="s">
        <v>62</v>
      </c>
      <c r="K149" s="150" t="s">
        <v>329</v>
      </c>
      <c r="L149" s="149" t="s">
        <v>657</v>
      </c>
    </row>
    <row r="150" spans="1:12">
      <c r="A150" s="19"/>
      <c r="B150" s="20"/>
      <c r="C150" s="21"/>
      <c r="D150" s="22"/>
      <c r="E150" s="23"/>
      <c r="G150" s="148">
        <v>630</v>
      </c>
      <c r="H150" s="150" t="s">
        <v>49</v>
      </c>
      <c r="I150" s="150" t="s">
        <v>38</v>
      </c>
      <c r="J150" s="150" t="s">
        <v>27</v>
      </c>
      <c r="K150" s="150" t="s">
        <v>330</v>
      </c>
      <c r="L150" s="149" t="s">
        <v>331</v>
      </c>
    </row>
    <row r="151" spans="1:12">
      <c r="A151" s="19"/>
      <c r="B151" s="20"/>
      <c r="C151" s="21"/>
      <c r="D151" s="22"/>
      <c r="E151" s="23"/>
      <c r="G151" s="148">
        <v>631</v>
      </c>
      <c r="H151" s="150" t="s">
        <v>49</v>
      </c>
      <c r="I151" s="150" t="s">
        <v>38</v>
      </c>
      <c r="J151" s="150" t="s">
        <v>26</v>
      </c>
      <c r="K151" s="150" t="s">
        <v>332</v>
      </c>
      <c r="L151" s="149" t="s">
        <v>333</v>
      </c>
    </row>
    <row r="152" spans="1:12">
      <c r="A152" s="19"/>
      <c r="B152" s="20"/>
      <c r="C152" s="21"/>
      <c r="D152" s="22"/>
      <c r="E152" s="23"/>
      <c r="G152" s="148">
        <v>632</v>
      </c>
      <c r="H152" s="150" t="s">
        <v>49</v>
      </c>
      <c r="I152" s="150" t="s">
        <v>38</v>
      </c>
      <c r="J152" s="150" t="s">
        <v>34</v>
      </c>
      <c r="K152" s="150" t="s">
        <v>334</v>
      </c>
      <c r="L152" s="149" t="s">
        <v>335</v>
      </c>
    </row>
    <row r="153" spans="1:12">
      <c r="A153" s="19"/>
      <c r="B153" s="20"/>
      <c r="C153" s="21"/>
      <c r="D153" s="22"/>
      <c r="E153" s="23"/>
      <c r="G153" s="151">
        <v>633</v>
      </c>
      <c r="H153" s="152" t="s">
        <v>49</v>
      </c>
      <c r="I153" s="152" t="s">
        <v>38</v>
      </c>
      <c r="J153" s="152" t="s">
        <v>38</v>
      </c>
      <c r="K153" s="152" t="s">
        <v>336</v>
      </c>
      <c r="L153" s="153" t="s">
        <v>337</v>
      </c>
    </row>
    <row r="154" spans="1:12" ht="14.25" thickBot="1">
      <c r="A154" s="19"/>
      <c r="B154" s="20"/>
      <c r="C154" s="21"/>
      <c r="D154" s="22"/>
      <c r="E154" s="23"/>
      <c r="G154" s="154">
        <v>690</v>
      </c>
      <c r="H154" s="31" t="s">
        <v>668</v>
      </c>
      <c r="I154" s="31" t="s">
        <v>659</v>
      </c>
      <c r="J154" s="31" t="s">
        <v>660</v>
      </c>
      <c r="K154" s="31" t="s">
        <v>669</v>
      </c>
      <c r="L154" s="163" t="s">
        <v>674</v>
      </c>
    </row>
    <row r="155" spans="1:12">
      <c r="A155" s="19"/>
      <c r="B155" s="20"/>
      <c r="C155" s="21"/>
      <c r="D155" s="22"/>
      <c r="E155" s="23"/>
      <c r="G155" s="159">
        <v>701</v>
      </c>
      <c r="H155" s="160" t="s">
        <v>54</v>
      </c>
      <c r="I155" s="160" t="s">
        <v>27</v>
      </c>
      <c r="J155" s="160" t="s">
        <v>26</v>
      </c>
      <c r="K155" s="160" t="s">
        <v>338</v>
      </c>
      <c r="L155" s="161" t="s">
        <v>339</v>
      </c>
    </row>
    <row r="156" spans="1:12">
      <c r="A156" s="19"/>
      <c r="B156" s="20"/>
      <c r="C156" s="21"/>
      <c r="D156" s="22"/>
      <c r="E156" s="23"/>
      <c r="G156" s="148">
        <v>702</v>
      </c>
      <c r="H156" s="150" t="s">
        <v>54</v>
      </c>
      <c r="I156" s="150" t="s">
        <v>27</v>
      </c>
      <c r="J156" s="150" t="s">
        <v>34</v>
      </c>
      <c r="K156" s="150" t="s">
        <v>340</v>
      </c>
      <c r="L156" s="149" t="s">
        <v>341</v>
      </c>
    </row>
    <row r="157" spans="1:12">
      <c r="A157" s="19"/>
      <c r="B157" s="20"/>
      <c r="C157" s="21"/>
      <c r="D157" s="22"/>
      <c r="E157" s="23"/>
      <c r="G157" s="148">
        <v>703</v>
      </c>
      <c r="H157" s="150" t="s">
        <v>54</v>
      </c>
      <c r="I157" s="150" t="s">
        <v>27</v>
      </c>
      <c r="J157" s="150" t="s">
        <v>38</v>
      </c>
      <c r="K157" s="150" t="s">
        <v>342</v>
      </c>
      <c r="L157" s="149" t="s">
        <v>343</v>
      </c>
    </row>
    <row r="158" spans="1:12">
      <c r="A158" s="19"/>
      <c r="B158" s="20"/>
      <c r="C158" s="21"/>
      <c r="D158" s="22"/>
      <c r="E158" s="23"/>
      <c r="G158" s="148">
        <v>704</v>
      </c>
      <c r="H158" s="150" t="s">
        <v>54</v>
      </c>
      <c r="I158" s="150" t="s">
        <v>27</v>
      </c>
      <c r="J158" s="150" t="s">
        <v>41</v>
      </c>
      <c r="K158" s="150" t="s">
        <v>344</v>
      </c>
      <c r="L158" s="149" t="s">
        <v>345</v>
      </c>
    </row>
    <row r="159" spans="1:12">
      <c r="A159" s="19"/>
      <c r="B159" s="20"/>
      <c r="C159" s="21"/>
      <c r="D159" s="22"/>
      <c r="E159" s="23"/>
      <c r="G159" s="148">
        <v>705</v>
      </c>
      <c r="H159" s="150" t="s">
        <v>54</v>
      </c>
      <c r="I159" s="150" t="s">
        <v>27</v>
      </c>
      <c r="J159" s="150" t="s">
        <v>45</v>
      </c>
      <c r="K159" s="150" t="s">
        <v>346</v>
      </c>
      <c r="L159" s="149" t="s">
        <v>347</v>
      </c>
    </row>
    <row r="160" spans="1:12">
      <c r="A160" s="19"/>
      <c r="B160" s="20"/>
      <c r="C160" s="21"/>
      <c r="D160" s="22"/>
      <c r="E160" s="23"/>
      <c r="G160" s="148">
        <v>706</v>
      </c>
      <c r="H160" s="150" t="s">
        <v>54</v>
      </c>
      <c r="I160" s="150" t="s">
        <v>27</v>
      </c>
      <c r="J160" s="150" t="s">
        <v>49</v>
      </c>
      <c r="K160" s="150" t="s">
        <v>348</v>
      </c>
      <c r="L160" s="149" t="s">
        <v>349</v>
      </c>
    </row>
    <row r="161" spans="1:12">
      <c r="A161" s="19"/>
      <c r="B161" s="20"/>
      <c r="C161" s="21"/>
      <c r="D161" s="22"/>
      <c r="E161" s="23"/>
      <c r="G161" s="148">
        <v>707</v>
      </c>
      <c r="H161" s="150" t="s">
        <v>54</v>
      </c>
      <c r="I161" s="150" t="s">
        <v>27</v>
      </c>
      <c r="J161" s="150" t="s">
        <v>54</v>
      </c>
      <c r="K161" s="150" t="s">
        <v>350</v>
      </c>
      <c r="L161" s="149" t="s">
        <v>351</v>
      </c>
    </row>
    <row r="162" spans="1:12">
      <c r="A162" s="19"/>
      <c r="B162" s="20"/>
      <c r="C162" s="21"/>
      <c r="D162" s="22"/>
      <c r="E162" s="23"/>
      <c r="G162" s="148">
        <v>708</v>
      </c>
      <c r="H162" s="150" t="s">
        <v>54</v>
      </c>
      <c r="I162" s="150" t="s">
        <v>27</v>
      </c>
      <c r="J162" s="150" t="s">
        <v>58</v>
      </c>
      <c r="K162" s="150" t="s">
        <v>352</v>
      </c>
      <c r="L162" s="149" t="s">
        <v>353</v>
      </c>
    </row>
    <row r="163" spans="1:12">
      <c r="A163" s="19"/>
      <c r="B163" s="20"/>
      <c r="C163" s="21"/>
      <c r="D163" s="22"/>
      <c r="E163" s="23"/>
      <c r="G163" s="148">
        <v>709</v>
      </c>
      <c r="H163" s="150" t="s">
        <v>54</v>
      </c>
      <c r="I163" s="150" t="s">
        <v>27</v>
      </c>
      <c r="J163" s="150" t="s">
        <v>62</v>
      </c>
      <c r="K163" s="150" t="s">
        <v>354</v>
      </c>
      <c r="L163" s="149" t="s">
        <v>355</v>
      </c>
    </row>
    <row r="164" spans="1:12">
      <c r="A164" s="19"/>
      <c r="B164" s="20"/>
      <c r="C164" s="21"/>
      <c r="D164" s="22"/>
      <c r="E164" s="23"/>
      <c r="G164" s="148">
        <v>710</v>
      </c>
      <c r="H164" s="150" t="s">
        <v>54</v>
      </c>
      <c r="I164" s="150" t="s">
        <v>26</v>
      </c>
      <c r="J164" s="150" t="s">
        <v>27</v>
      </c>
      <c r="K164" s="150" t="s">
        <v>356</v>
      </c>
      <c r="L164" s="149" t="s">
        <v>357</v>
      </c>
    </row>
    <row r="165" spans="1:12">
      <c r="A165" s="19"/>
      <c r="B165" s="20"/>
      <c r="C165" s="21"/>
      <c r="D165" s="22"/>
      <c r="E165" s="23"/>
      <c r="G165" s="148">
        <v>711</v>
      </c>
      <c r="H165" s="150" t="s">
        <v>54</v>
      </c>
      <c r="I165" s="150" t="s">
        <v>26</v>
      </c>
      <c r="J165" s="150" t="s">
        <v>26</v>
      </c>
      <c r="K165" s="150" t="s">
        <v>358</v>
      </c>
      <c r="L165" s="149" t="s">
        <v>359</v>
      </c>
    </row>
    <row r="166" spans="1:12">
      <c r="A166" s="19"/>
      <c r="B166" s="20"/>
      <c r="C166" s="21"/>
      <c r="D166" s="22"/>
      <c r="E166" s="23"/>
      <c r="G166" s="148">
        <v>712</v>
      </c>
      <c r="H166" s="150" t="s">
        <v>54</v>
      </c>
      <c r="I166" s="150" t="s">
        <v>26</v>
      </c>
      <c r="J166" s="150" t="s">
        <v>34</v>
      </c>
      <c r="K166" s="150" t="s">
        <v>360</v>
      </c>
      <c r="L166" s="149" t="s">
        <v>361</v>
      </c>
    </row>
    <row r="167" spans="1:12">
      <c r="A167" s="19"/>
      <c r="B167" s="20"/>
      <c r="C167" s="21"/>
      <c r="D167" s="36"/>
      <c r="E167" s="23"/>
      <c r="G167" s="148">
        <v>713</v>
      </c>
      <c r="H167" s="150" t="s">
        <v>54</v>
      </c>
      <c r="I167" s="150" t="s">
        <v>26</v>
      </c>
      <c r="J167" s="150" t="s">
        <v>38</v>
      </c>
      <c r="K167" s="150" t="s">
        <v>362</v>
      </c>
      <c r="L167" s="149" t="s">
        <v>363</v>
      </c>
    </row>
    <row r="168" spans="1:12">
      <c r="A168" s="19"/>
      <c r="B168" s="20"/>
      <c r="C168" s="21"/>
      <c r="D168" s="22"/>
      <c r="E168" s="23"/>
      <c r="G168" s="148">
        <v>714</v>
      </c>
      <c r="H168" s="150" t="s">
        <v>54</v>
      </c>
      <c r="I168" s="150" t="s">
        <v>26</v>
      </c>
      <c r="J168" s="150" t="s">
        <v>41</v>
      </c>
      <c r="K168" s="150" t="s">
        <v>364</v>
      </c>
      <c r="L168" s="149" t="s">
        <v>365</v>
      </c>
    </row>
    <row r="169" spans="1:12">
      <c r="A169" s="19"/>
      <c r="B169" s="20"/>
      <c r="C169" s="21"/>
      <c r="D169" s="22"/>
      <c r="E169" s="23"/>
      <c r="G169" s="148">
        <v>715</v>
      </c>
      <c r="H169" s="150" t="s">
        <v>54</v>
      </c>
      <c r="I169" s="150" t="s">
        <v>26</v>
      </c>
      <c r="J169" s="150" t="s">
        <v>45</v>
      </c>
      <c r="K169" s="150" t="s">
        <v>366</v>
      </c>
      <c r="L169" s="149" t="s">
        <v>367</v>
      </c>
    </row>
    <row r="170" spans="1:12">
      <c r="A170" s="19"/>
      <c r="B170" s="20"/>
      <c r="C170" s="21"/>
      <c r="D170" s="22"/>
      <c r="E170" s="23"/>
      <c r="G170" s="148">
        <v>716</v>
      </c>
      <c r="H170" s="150" t="s">
        <v>54</v>
      </c>
      <c r="I170" s="150" t="s">
        <v>26</v>
      </c>
      <c r="J170" s="150" t="s">
        <v>49</v>
      </c>
      <c r="K170" s="150" t="s">
        <v>368</v>
      </c>
      <c r="L170" s="149" t="s">
        <v>369</v>
      </c>
    </row>
    <row r="171" spans="1:12">
      <c r="A171" s="19"/>
      <c r="B171" s="20"/>
      <c r="C171" s="21"/>
      <c r="D171" s="22"/>
      <c r="E171" s="23"/>
      <c r="G171" s="148">
        <v>717</v>
      </c>
      <c r="H171" s="150" t="s">
        <v>54</v>
      </c>
      <c r="I171" s="150" t="s">
        <v>26</v>
      </c>
      <c r="J171" s="150" t="s">
        <v>54</v>
      </c>
      <c r="K171" s="150" t="s">
        <v>370</v>
      </c>
      <c r="L171" s="149" t="s">
        <v>371</v>
      </c>
    </row>
    <row r="172" spans="1:12">
      <c r="A172" s="19"/>
      <c r="B172" s="20"/>
      <c r="C172" s="21"/>
      <c r="D172" s="22"/>
      <c r="E172" s="23"/>
      <c r="G172" s="148">
        <v>718</v>
      </c>
      <c r="H172" s="150" t="s">
        <v>54</v>
      </c>
      <c r="I172" s="150" t="s">
        <v>26</v>
      </c>
      <c r="J172" s="150" t="s">
        <v>58</v>
      </c>
      <c r="K172" s="150" t="s">
        <v>372</v>
      </c>
      <c r="L172" s="149" t="s">
        <v>373</v>
      </c>
    </row>
    <row r="173" spans="1:12">
      <c r="A173" s="19"/>
      <c r="B173" s="20"/>
      <c r="C173" s="21"/>
      <c r="D173" s="22"/>
      <c r="E173" s="23"/>
      <c r="G173" s="148">
        <v>719</v>
      </c>
      <c r="H173" s="150" t="s">
        <v>54</v>
      </c>
      <c r="I173" s="150" t="s">
        <v>26</v>
      </c>
      <c r="J173" s="150" t="s">
        <v>62</v>
      </c>
      <c r="K173" s="150" t="s">
        <v>374</v>
      </c>
      <c r="L173" s="149" t="s">
        <v>375</v>
      </c>
    </row>
    <row r="174" spans="1:12">
      <c r="A174" s="19"/>
      <c r="B174" s="20"/>
      <c r="C174" s="21"/>
      <c r="D174" s="22"/>
      <c r="E174" s="23"/>
      <c r="G174" s="148">
        <v>721</v>
      </c>
      <c r="H174" s="150" t="s">
        <v>54</v>
      </c>
      <c r="I174" s="150" t="s">
        <v>34</v>
      </c>
      <c r="J174" s="150" t="s">
        <v>26</v>
      </c>
      <c r="K174" s="150" t="s">
        <v>376</v>
      </c>
      <c r="L174" s="149" t="s">
        <v>377</v>
      </c>
    </row>
    <row r="175" spans="1:12">
      <c r="A175" s="19"/>
      <c r="B175" s="20"/>
      <c r="C175" s="21"/>
      <c r="D175" s="22"/>
      <c r="E175" s="23"/>
      <c r="G175" s="148">
        <v>722</v>
      </c>
      <c r="H175" s="150" t="s">
        <v>54</v>
      </c>
      <c r="I175" s="150" t="s">
        <v>34</v>
      </c>
      <c r="J175" s="150" t="s">
        <v>34</v>
      </c>
      <c r="K175" s="150" t="s">
        <v>378</v>
      </c>
      <c r="L175" s="149" t="s">
        <v>379</v>
      </c>
    </row>
    <row r="176" spans="1:12">
      <c r="A176" s="19"/>
      <c r="B176" s="20"/>
      <c r="C176" s="21"/>
      <c r="D176" s="22"/>
      <c r="E176" s="23"/>
      <c r="G176" s="148">
        <v>723</v>
      </c>
      <c r="H176" s="150" t="s">
        <v>54</v>
      </c>
      <c r="I176" s="150" t="s">
        <v>34</v>
      </c>
      <c r="J176" s="150" t="s">
        <v>38</v>
      </c>
      <c r="K176" s="150" t="s">
        <v>380</v>
      </c>
      <c r="L176" s="149" t="s">
        <v>381</v>
      </c>
    </row>
    <row r="177" spans="1:12">
      <c r="A177" s="19"/>
      <c r="B177" s="20"/>
      <c r="C177" s="21"/>
      <c r="D177" s="38"/>
      <c r="E177" s="23"/>
      <c r="G177" s="148">
        <v>724</v>
      </c>
      <c r="H177" s="150" t="s">
        <v>54</v>
      </c>
      <c r="I177" s="150" t="s">
        <v>34</v>
      </c>
      <c r="J177" s="150" t="s">
        <v>41</v>
      </c>
      <c r="K177" s="150" t="s">
        <v>382</v>
      </c>
      <c r="L177" s="149" t="s">
        <v>383</v>
      </c>
    </row>
    <row r="178" spans="1:12">
      <c r="A178" s="19"/>
      <c r="B178" s="20"/>
      <c r="C178" s="21"/>
      <c r="D178" s="22"/>
      <c r="E178" s="23"/>
      <c r="G178" s="148">
        <v>725</v>
      </c>
      <c r="H178" s="150" t="s">
        <v>54</v>
      </c>
      <c r="I178" s="150" t="s">
        <v>34</v>
      </c>
      <c r="J178" s="150" t="s">
        <v>45</v>
      </c>
      <c r="K178" s="150" t="s">
        <v>384</v>
      </c>
      <c r="L178" s="149" t="s">
        <v>385</v>
      </c>
    </row>
    <row r="179" spans="1:12">
      <c r="A179" s="19"/>
      <c r="B179" s="20"/>
      <c r="C179" s="21"/>
      <c r="D179" s="22"/>
      <c r="E179" s="23"/>
      <c r="G179" s="148">
        <v>726</v>
      </c>
      <c r="H179" s="150" t="s">
        <v>54</v>
      </c>
      <c r="I179" s="150" t="s">
        <v>34</v>
      </c>
      <c r="J179" s="150" t="s">
        <v>49</v>
      </c>
      <c r="K179" s="150" t="s">
        <v>386</v>
      </c>
      <c r="L179" s="149" t="s">
        <v>387</v>
      </c>
    </row>
    <row r="180" spans="1:12">
      <c r="A180" s="19"/>
      <c r="B180" s="20"/>
      <c r="C180" s="21"/>
      <c r="D180" s="22"/>
      <c r="E180" s="23"/>
      <c r="G180" s="148">
        <v>727</v>
      </c>
      <c r="H180" s="150" t="s">
        <v>54</v>
      </c>
      <c r="I180" s="150" t="s">
        <v>34</v>
      </c>
      <c r="J180" s="150" t="s">
        <v>54</v>
      </c>
      <c r="K180" s="150" t="s">
        <v>388</v>
      </c>
      <c r="L180" s="149" t="s">
        <v>389</v>
      </c>
    </row>
    <row r="181" spans="1:12">
      <c r="A181" s="19"/>
      <c r="B181" s="20"/>
      <c r="C181" s="21"/>
      <c r="D181" s="22"/>
      <c r="E181" s="23"/>
      <c r="G181" s="148">
        <v>728</v>
      </c>
      <c r="H181" s="150" t="s">
        <v>54</v>
      </c>
      <c r="I181" s="150" t="s">
        <v>34</v>
      </c>
      <c r="J181" s="150" t="s">
        <v>58</v>
      </c>
      <c r="K181" s="150" t="s">
        <v>390</v>
      </c>
      <c r="L181" s="149" t="s">
        <v>391</v>
      </c>
    </row>
    <row r="182" spans="1:12">
      <c r="A182" s="19"/>
      <c r="B182" s="20"/>
      <c r="C182" s="21"/>
      <c r="D182" s="22"/>
      <c r="E182" s="23"/>
      <c r="G182" s="148">
        <v>729</v>
      </c>
      <c r="H182" s="150" t="s">
        <v>54</v>
      </c>
      <c r="I182" s="150" t="s">
        <v>34</v>
      </c>
      <c r="J182" s="150" t="s">
        <v>62</v>
      </c>
      <c r="K182" s="150" t="s">
        <v>392</v>
      </c>
      <c r="L182" s="149" t="s">
        <v>393</v>
      </c>
    </row>
    <row r="183" spans="1:12">
      <c r="A183" s="19"/>
      <c r="B183" s="20"/>
      <c r="C183" s="21"/>
      <c r="D183" s="22"/>
      <c r="E183" s="23"/>
      <c r="G183" s="148">
        <v>730</v>
      </c>
      <c r="H183" s="150" t="s">
        <v>54</v>
      </c>
      <c r="I183" s="150" t="s">
        <v>38</v>
      </c>
      <c r="J183" s="150" t="s">
        <v>27</v>
      </c>
      <c r="K183" s="150" t="s">
        <v>394</v>
      </c>
      <c r="L183" s="149" t="s">
        <v>395</v>
      </c>
    </row>
    <row r="184" spans="1:12">
      <c r="A184" s="19"/>
      <c r="B184" s="20"/>
      <c r="C184" s="21"/>
      <c r="D184" s="22"/>
      <c r="E184" s="23"/>
      <c r="G184" s="148">
        <v>731</v>
      </c>
      <c r="H184" s="150" t="s">
        <v>54</v>
      </c>
      <c r="I184" s="150" t="s">
        <v>38</v>
      </c>
      <c r="J184" s="150" t="s">
        <v>26</v>
      </c>
      <c r="K184" s="150" t="s">
        <v>396</v>
      </c>
      <c r="L184" s="149" t="s">
        <v>397</v>
      </c>
    </row>
    <row r="185" spans="1:12">
      <c r="A185" s="19"/>
      <c r="B185" s="20"/>
      <c r="C185" s="21"/>
      <c r="D185" s="22"/>
      <c r="E185" s="23"/>
      <c r="G185" s="148">
        <v>732</v>
      </c>
      <c r="H185" s="150" t="s">
        <v>54</v>
      </c>
      <c r="I185" s="150" t="s">
        <v>38</v>
      </c>
      <c r="J185" s="150" t="s">
        <v>34</v>
      </c>
      <c r="K185" s="150" t="s">
        <v>398</v>
      </c>
      <c r="L185" s="149" t="s">
        <v>399</v>
      </c>
    </row>
    <row r="186" spans="1:12">
      <c r="A186" s="19"/>
      <c r="B186" s="20"/>
      <c r="C186" s="21"/>
      <c r="D186" s="22"/>
      <c r="E186" s="23"/>
      <c r="G186" s="148">
        <v>733</v>
      </c>
      <c r="H186" s="150" t="s">
        <v>54</v>
      </c>
      <c r="I186" s="150" t="s">
        <v>38</v>
      </c>
      <c r="J186" s="150" t="s">
        <v>38</v>
      </c>
      <c r="K186" s="150" t="s">
        <v>400</v>
      </c>
      <c r="L186" s="149" t="s">
        <v>401</v>
      </c>
    </row>
    <row r="187" spans="1:12">
      <c r="A187" s="19"/>
      <c r="B187" s="20"/>
      <c r="C187" s="21"/>
      <c r="D187" s="22"/>
      <c r="E187" s="23"/>
      <c r="G187" s="148">
        <v>734</v>
      </c>
      <c r="H187" s="150" t="s">
        <v>54</v>
      </c>
      <c r="I187" s="150" t="s">
        <v>38</v>
      </c>
      <c r="J187" s="150" t="s">
        <v>41</v>
      </c>
      <c r="K187" s="150" t="s">
        <v>402</v>
      </c>
      <c r="L187" s="149" t="s">
        <v>403</v>
      </c>
    </row>
    <row r="188" spans="1:12">
      <c r="A188" s="19"/>
      <c r="B188" s="20"/>
      <c r="C188" s="21"/>
      <c r="D188" s="22"/>
      <c r="E188" s="23"/>
      <c r="G188" s="148">
        <v>735</v>
      </c>
      <c r="H188" s="150" t="s">
        <v>54</v>
      </c>
      <c r="I188" s="150" t="s">
        <v>38</v>
      </c>
      <c r="J188" s="150" t="s">
        <v>45</v>
      </c>
      <c r="K188" s="150" t="s">
        <v>404</v>
      </c>
      <c r="L188" s="149" t="s">
        <v>405</v>
      </c>
    </row>
    <row r="189" spans="1:12">
      <c r="A189" s="19"/>
      <c r="B189" s="20"/>
      <c r="C189" s="21"/>
      <c r="D189" s="22"/>
      <c r="E189" s="23"/>
      <c r="G189" s="148">
        <v>736</v>
      </c>
      <c r="H189" s="150" t="s">
        <v>54</v>
      </c>
      <c r="I189" s="150" t="s">
        <v>38</v>
      </c>
      <c r="J189" s="150" t="s">
        <v>49</v>
      </c>
      <c r="K189" s="150" t="s">
        <v>406</v>
      </c>
      <c r="L189" s="149" t="s">
        <v>407</v>
      </c>
    </row>
    <row r="190" spans="1:12">
      <c r="A190" s="19"/>
      <c r="B190" s="20"/>
      <c r="C190" s="21"/>
      <c r="D190" s="22"/>
      <c r="E190" s="23"/>
      <c r="G190" s="148">
        <v>737</v>
      </c>
      <c r="H190" s="150" t="s">
        <v>54</v>
      </c>
      <c r="I190" s="150" t="s">
        <v>38</v>
      </c>
      <c r="J190" s="150" t="s">
        <v>54</v>
      </c>
      <c r="K190" s="150" t="s">
        <v>408</v>
      </c>
      <c r="L190" s="149" t="s">
        <v>409</v>
      </c>
    </row>
    <row r="191" spans="1:12">
      <c r="A191" s="19"/>
      <c r="B191" s="20"/>
      <c r="C191" s="21"/>
      <c r="D191" s="22"/>
      <c r="E191" s="23"/>
      <c r="G191" s="148">
        <v>738</v>
      </c>
      <c r="H191" s="150" t="s">
        <v>54</v>
      </c>
      <c r="I191" s="150" t="s">
        <v>38</v>
      </c>
      <c r="J191" s="150" t="s">
        <v>58</v>
      </c>
      <c r="K191" s="150" t="s">
        <v>410</v>
      </c>
      <c r="L191" s="149" t="s">
        <v>411</v>
      </c>
    </row>
    <row r="192" spans="1:12">
      <c r="A192" s="19"/>
      <c r="B192" s="20"/>
      <c r="C192" s="21"/>
      <c r="D192" s="22"/>
      <c r="E192" s="23"/>
      <c r="G192" s="148">
        <v>739</v>
      </c>
      <c r="H192" s="150" t="s">
        <v>54</v>
      </c>
      <c r="I192" s="150" t="s">
        <v>38</v>
      </c>
      <c r="J192" s="150" t="s">
        <v>62</v>
      </c>
      <c r="K192" s="150" t="s">
        <v>412</v>
      </c>
      <c r="L192" s="149" t="s">
        <v>413</v>
      </c>
    </row>
    <row r="193" spans="1:12">
      <c r="A193" s="19"/>
      <c r="B193" s="20"/>
      <c r="C193" s="21"/>
      <c r="D193" s="22"/>
      <c r="E193" s="23"/>
      <c r="G193" s="148">
        <v>740</v>
      </c>
      <c r="H193" s="150" t="s">
        <v>54</v>
      </c>
      <c r="I193" s="150" t="s">
        <v>41</v>
      </c>
      <c r="J193" s="150" t="s">
        <v>27</v>
      </c>
      <c r="K193" s="150" t="s">
        <v>414</v>
      </c>
      <c r="L193" s="149" t="s">
        <v>415</v>
      </c>
    </row>
    <row r="194" spans="1:12">
      <c r="A194" s="19"/>
      <c r="B194" s="20"/>
      <c r="C194" s="21"/>
      <c r="D194" s="22"/>
      <c r="E194" s="23"/>
      <c r="G194" s="148">
        <v>741</v>
      </c>
      <c r="H194" s="150" t="s">
        <v>54</v>
      </c>
      <c r="I194" s="150" t="s">
        <v>41</v>
      </c>
      <c r="J194" s="150" t="s">
        <v>26</v>
      </c>
      <c r="K194" s="150" t="s">
        <v>416</v>
      </c>
      <c r="L194" s="149" t="s">
        <v>417</v>
      </c>
    </row>
    <row r="195" spans="1:12">
      <c r="A195" s="19"/>
      <c r="B195" s="20"/>
      <c r="C195" s="21"/>
      <c r="D195" s="22"/>
      <c r="E195" s="23"/>
      <c r="G195" s="148">
        <v>751</v>
      </c>
      <c r="H195" s="150" t="s">
        <v>54</v>
      </c>
      <c r="I195" s="150" t="s">
        <v>45</v>
      </c>
      <c r="J195" s="150" t="s">
        <v>26</v>
      </c>
      <c r="K195" s="150" t="s">
        <v>418</v>
      </c>
      <c r="L195" s="149" t="s">
        <v>419</v>
      </c>
    </row>
    <row r="196" spans="1:12">
      <c r="A196" s="19"/>
      <c r="B196" s="20"/>
      <c r="C196" s="21"/>
      <c r="D196" s="22"/>
      <c r="E196" s="23"/>
      <c r="G196" s="148">
        <v>752</v>
      </c>
      <c r="H196" s="150" t="s">
        <v>54</v>
      </c>
      <c r="I196" s="150" t="s">
        <v>45</v>
      </c>
      <c r="J196" s="150" t="s">
        <v>34</v>
      </c>
      <c r="K196" s="150" t="s">
        <v>420</v>
      </c>
      <c r="L196" s="149" t="s">
        <v>421</v>
      </c>
    </row>
    <row r="197" spans="1:12">
      <c r="A197" s="19"/>
      <c r="B197" s="20"/>
      <c r="C197" s="21"/>
      <c r="D197" s="22"/>
      <c r="E197" s="23"/>
      <c r="G197" s="148">
        <v>753</v>
      </c>
      <c r="H197" s="150" t="s">
        <v>54</v>
      </c>
      <c r="I197" s="150" t="s">
        <v>45</v>
      </c>
      <c r="J197" s="150" t="s">
        <v>38</v>
      </c>
      <c r="K197" s="150" t="s">
        <v>422</v>
      </c>
      <c r="L197" s="149" t="s">
        <v>423</v>
      </c>
    </row>
    <row r="198" spans="1:12">
      <c r="A198" s="19"/>
      <c r="B198" s="20"/>
      <c r="C198" s="21"/>
      <c r="D198" s="22"/>
      <c r="E198" s="23"/>
      <c r="G198" s="148">
        <v>754</v>
      </c>
      <c r="H198" s="150" t="s">
        <v>54</v>
      </c>
      <c r="I198" s="150" t="s">
        <v>45</v>
      </c>
      <c r="J198" s="150" t="s">
        <v>41</v>
      </c>
      <c r="K198" s="150" t="s">
        <v>424</v>
      </c>
      <c r="L198" s="149" t="s">
        <v>425</v>
      </c>
    </row>
    <row r="199" spans="1:12">
      <c r="A199" s="19"/>
      <c r="B199" s="20"/>
      <c r="C199" s="21"/>
      <c r="D199" s="22"/>
      <c r="E199" s="23"/>
      <c r="G199" s="148">
        <v>755</v>
      </c>
      <c r="H199" s="150" t="s">
        <v>54</v>
      </c>
      <c r="I199" s="150" t="s">
        <v>45</v>
      </c>
      <c r="J199" s="150" t="s">
        <v>45</v>
      </c>
      <c r="K199" s="150" t="s">
        <v>426</v>
      </c>
      <c r="L199" s="149" t="s">
        <v>427</v>
      </c>
    </row>
    <row r="200" spans="1:12">
      <c r="A200" s="19"/>
      <c r="B200" s="20"/>
      <c r="C200" s="21"/>
      <c r="D200" s="22"/>
      <c r="E200" s="23"/>
      <c r="G200" s="148">
        <v>756</v>
      </c>
      <c r="H200" s="150" t="s">
        <v>54</v>
      </c>
      <c r="I200" s="150" t="s">
        <v>45</v>
      </c>
      <c r="J200" s="150" t="s">
        <v>49</v>
      </c>
      <c r="K200" s="150" t="s">
        <v>428</v>
      </c>
      <c r="L200" s="149" t="s">
        <v>429</v>
      </c>
    </row>
    <row r="201" spans="1:12">
      <c r="A201" s="19"/>
      <c r="B201" s="20"/>
      <c r="C201" s="21"/>
      <c r="D201" s="22"/>
      <c r="E201" s="23"/>
      <c r="G201" s="148">
        <v>761</v>
      </c>
      <c r="H201" s="150" t="s">
        <v>54</v>
      </c>
      <c r="I201" s="150" t="s">
        <v>49</v>
      </c>
      <c r="J201" s="150" t="s">
        <v>26</v>
      </c>
      <c r="K201" s="150" t="s">
        <v>430</v>
      </c>
      <c r="L201" s="149" t="s">
        <v>431</v>
      </c>
    </row>
    <row r="202" spans="1:12">
      <c r="A202" s="19"/>
      <c r="B202" s="20"/>
      <c r="C202" s="21"/>
      <c r="D202" s="22"/>
      <c r="E202" s="23"/>
      <c r="G202" s="148">
        <v>762</v>
      </c>
      <c r="H202" s="150" t="s">
        <v>54</v>
      </c>
      <c r="I202" s="150" t="s">
        <v>49</v>
      </c>
      <c r="J202" s="150" t="s">
        <v>34</v>
      </c>
      <c r="K202" s="150" t="s">
        <v>432</v>
      </c>
      <c r="L202" s="149" t="s">
        <v>433</v>
      </c>
    </row>
    <row r="203" spans="1:12">
      <c r="A203" s="19"/>
      <c r="B203" s="20"/>
      <c r="C203" s="21"/>
      <c r="D203" s="22"/>
      <c r="E203" s="23"/>
      <c r="G203" s="148">
        <v>763</v>
      </c>
      <c r="H203" s="150" t="s">
        <v>54</v>
      </c>
      <c r="I203" s="150" t="s">
        <v>49</v>
      </c>
      <c r="J203" s="150" t="s">
        <v>38</v>
      </c>
      <c r="K203" s="150" t="s">
        <v>434</v>
      </c>
      <c r="L203" s="149" t="s">
        <v>435</v>
      </c>
    </row>
    <row r="204" spans="1:12">
      <c r="A204" s="19"/>
      <c r="B204" s="20"/>
      <c r="C204" s="21"/>
      <c r="D204" s="22"/>
      <c r="E204" s="23"/>
      <c r="G204" s="148">
        <v>764</v>
      </c>
      <c r="H204" s="150" t="s">
        <v>54</v>
      </c>
      <c r="I204" s="150" t="s">
        <v>49</v>
      </c>
      <c r="J204" s="150" t="s">
        <v>41</v>
      </c>
      <c r="K204" s="150" t="s">
        <v>436</v>
      </c>
      <c r="L204" s="149" t="s">
        <v>437</v>
      </c>
    </row>
    <row r="205" spans="1:12">
      <c r="A205" s="19"/>
      <c r="B205" s="20"/>
      <c r="C205" s="21"/>
      <c r="D205" s="22"/>
      <c r="E205" s="23"/>
      <c r="G205" s="148">
        <v>765</v>
      </c>
      <c r="H205" s="150" t="s">
        <v>54</v>
      </c>
      <c r="I205" s="150" t="s">
        <v>49</v>
      </c>
      <c r="J205" s="150" t="s">
        <v>45</v>
      </c>
      <c r="K205" s="150" t="s">
        <v>438</v>
      </c>
      <c r="L205" s="149" t="s">
        <v>439</v>
      </c>
    </row>
    <row r="206" spans="1:12">
      <c r="A206" s="19"/>
      <c r="B206" s="20"/>
      <c r="C206" s="21"/>
      <c r="D206" s="22"/>
      <c r="E206" s="23"/>
      <c r="G206" s="148">
        <v>771</v>
      </c>
      <c r="H206" s="150" t="s">
        <v>54</v>
      </c>
      <c r="I206" s="150" t="s">
        <v>54</v>
      </c>
      <c r="J206" s="150" t="s">
        <v>26</v>
      </c>
      <c r="K206" s="150" t="s">
        <v>440</v>
      </c>
      <c r="L206" s="149" t="s">
        <v>441</v>
      </c>
    </row>
    <row r="207" spans="1:12">
      <c r="A207" s="19"/>
      <c r="B207" s="20"/>
      <c r="C207" s="21"/>
      <c r="D207" s="36"/>
      <c r="E207" s="23"/>
      <c r="G207" s="148">
        <v>772</v>
      </c>
      <c r="H207" s="150" t="s">
        <v>54</v>
      </c>
      <c r="I207" s="150" t="s">
        <v>54</v>
      </c>
      <c r="J207" s="150" t="s">
        <v>34</v>
      </c>
      <c r="K207" s="150" t="s">
        <v>442</v>
      </c>
      <c r="L207" s="149" t="s">
        <v>443</v>
      </c>
    </row>
    <row r="208" spans="1:12">
      <c r="A208" s="19"/>
      <c r="B208" s="20"/>
      <c r="C208" s="21"/>
      <c r="D208" s="22"/>
      <c r="E208" s="23"/>
      <c r="G208" s="148">
        <v>773</v>
      </c>
      <c r="H208" s="150" t="s">
        <v>54</v>
      </c>
      <c r="I208" s="150" t="s">
        <v>54</v>
      </c>
      <c r="J208" s="150" t="s">
        <v>38</v>
      </c>
      <c r="K208" s="150" t="s">
        <v>444</v>
      </c>
      <c r="L208" s="149" t="s">
        <v>445</v>
      </c>
    </row>
    <row r="209" spans="1:12" ht="14.25" thickBot="1">
      <c r="A209" s="19"/>
      <c r="B209" s="20"/>
      <c r="C209" s="21"/>
      <c r="D209" s="22"/>
      <c r="E209" s="23"/>
      <c r="G209" s="151">
        <v>790</v>
      </c>
      <c r="H209" s="152" t="s">
        <v>54</v>
      </c>
      <c r="I209" s="152" t="s">
        <v>62</v>
      </c>
      <c r="J209" s="152" t="s">
        <v>27</v>
      </c>
      <c r="K209" s="152" t="s">
        <v>446</v>
      </c>
      <c r="L209" s="153" t="s">
        <v>447</v>
      </c>
    </row>
    <row r="210" spans="1:12" ht="14.25" thickBot="1">
      <c r="A210" s="19"/>
      <c r="B210" s="20"/>
      <c r="C210" s="21"/>
      <c r="D210" s="22"/>
      <c r="E210" s="23"/>
      <c r="G210" s="33">
        <v>801</v>
      </c>
      <c r="H210" s="164" t="s">
        <v>58</v>
      </c>
      <c r="I210" s="164" t="s">
        <v>27</v>
      </c>
      <c r="J210" s="164" t="s">
        <v>26</v>
      </c>
      <c r="K210" s="164" t="s">
        <v>448</v>
      </c>
      <c r="L210" s="165" t="s">
        <v>449</v>
      </c>
    </row>
    <row r="211" spans="1:12">
      <c r="A211" s="19"/>
      <c r="B211" s="20"/>
      <c r="C211" s="21"/>
      <c r="D211" s="36"/>
      <c r="E211" s="23"/>
    </row>
    <row r="212" spans="1:12">
      <c r="A212" s="19"/>
      <c r="B212" s="20"/>
      <c r="C212" s="21"/>
      <c r="D212" s="22"/>
      <c r="E212" s="23"/>
    </row>
    <row r="213" spans="1:12">
      <c r="A213" s="19"/>
      <c r="B213" s="20"/>
      <c r="C213" s="21"/>
      <c r="D213" s="22"/>
      <c r="E213" s="23"/>
    </row>
    <row r="214" spans="1:12">
      <c r="A214" s="19"/>
      <c r="B214" s="20"/>
      <c r="C214" s="21"/>
      <c r="D214" s="36"/>
      <c r="E214" s="23"/>
    </row>
    <row r="215" spans="1:12">
      <c r="A215" s="19"/>
      <c r="B215" s="20"/>
      <c r="C215" s="21"/>
      <c r="D215" s="22"/>
      <c r="E215" s="23"/>
    </row>
    <row r="216" spans="1:12">
      <c r="A216" s="19"/>
      <c r="B216" s="20"/>
      <c r="C216" s="21"/>
      <c r="D216" s="22"/>
      <c r="E216" s="23"/>
    </row>
    <row r="217" spans="1:12">
      <c r="A217" s="19"/>
      <c r="B217" s="20"/>
      <c r="C217" s="21"/>
      <c r="D217" s="22"/>
      <c r="E217" s="23"/>
    </row>
    <row r="218" spans="1:12">
      <c r="A218" s="19"/>
      <c r="B218" s="20"/>
      <c r="C218" s="21"/>
      <c r="D218" s="22"/>
      <c r="E218" s="23"/>
    </row>
    <row r="219" spans="1:12">
      <c r="A219" s="19"/>
      <c r="B219" s="20"/>
      <c r="C219" s="21"/>
      <c r="D219" s="22"/>
      <c r="E219" s="23"/>
    </row>
    <row r="220" spans="1:12">
      <c r="A220" s="19"/>
      <c r="B220" s="20"/>
      <c r="C220" s="21"/>
      <c r="D220" s="22"/>
      <c r="E220" s="23"/>
    </row>
    <row r="221" spans="1:12">
      <c r="A221" s="19"/>
      <c r="B221" s="20"/>
      <c r="C221" s="21"/>
      <c r="D221" s="22"/>
      <c r="E221" s="23"/>
    </row>
    <row r="222" spans="1:12">
      <c r="A222" s="19"/>
      <c r="B222" s="20"/>
      <c r="C222" s="21"/>
      <c r="D222" s="22"/>
      <c r="E222" s="23"/>
    </row>
    <row r="223" spans="1:12">
      <c r="A223" s="19"/>
      <c r="B223" s="20"/>
      <c r="C223" s="21"/>
      <c r="D223" s="22"/>
      <c r="E223" s="23"/>
    </row>
    <row r="224" spans="1:12">
      <c r="A224" s="19"/>
      <c r="B224" s="20"/>
      <c r="C224" s="21"/>
      <c r="D224" s="38"/>
      <c r="E224" s="23"/>
    </row>
    <row r="225" spans="1:5">
      <c r="A225" s="19"/>
      <c r="B225" s="20"/>
      <c r="C225" s="21"/>
      <c r="D225" s="22"/>
      <c r="E225" s="23"/>
    </row>
    <row r="226" spans="1:5">
      <c r="A226" s="19"/>
      <c r="B226" s="20"/>
      <c r="C226" s="21"/>
      <c r="D226" s="36"/>
      <c r="E226" s="23"/>
    </row>
    <row r="227" spans="1:5">
      <c r="A227" s="19"/>
      <c r="B227" s="20"/>
      <c r="C227" s="21"/>
      <c r="D227" s="22"/>
      <c r="E227" s="23"/>
    </row>
    <row r="228" spans="1:5">
      <c r="A228" s="19"/>
      <c r="B228" s="20"/>
      <c r="C228" s="21"/>
      <c r="D228" s="22"/>
      <c r="E228" s="23"/>
    </row>
    <row r="229" spans="1:5">
      <c r="A229" s="19"/>
      <c r="B229" s="20"/>
      <c r="C229" s="21"/>
      <c r="D229" s="22"/>
      <c r="E229" s="23"/>
    </row>
    <row r="230" spans="1:5">
      <c r="A230" s="19"/>
      <c r="B230" s="20"/>
      <c r="C230" s="21"/>
      <c r="D230" s="22"/>
      <c r="E230" s="23"/>
    </row>
    <row r="231" spans="1:5">
      <c r="A231" s="19"/>
      <c r="B231" s="20"/>
      <c r="C231" s="21"/>
      <c r="D231" s="22"/>
      <c r="E231" s="23"/>
    </row>
    <row r="232" spans="1:5">
      <c r="A232" s="19"/>
      <c r="B232" s="20"/>
      <c r="C232" s="21"/>
      <c r="D232" s="22"/>
      <c r="E232" s="23"/>
    </row>
    <row r="233" spans="1:5">
      <c r="A233" s="19"/>
      <c r="B233" s="20"/>
      <c r="C233" s="21"/>
      <c r="D233" s="22"/>
      <c r="E233" s="23"/>
    </row>
    <row r="234" spans="1:5">
      <c r="A234" s="19"/>
      <c r="B234" s="20"/>
      <c r="C234" s="21"/>
      <c r="D234" s="22"/>
      <c r="E234" s="23"/>
    </row>
    <row r="235" spans="1:5">
      <c r="A235" s="19"/>
      <c r="B235" s="20"/>
      <c r="C235" s="21"/>
      <c r="D235" s="22"/>
      <c r="E235" s="23"/>
    </row>
    <row r="236" spans="1:5">
      <c r="A236" s="19"/>
      <c r="B236" s="20"/>
      <c r="C236" s="21"/>
      <c r="D236" s="22"/>
      <c r="E236" s="23"/>
    </row>
    <row r="237" spans="1:5">
      <c r="A237" s="19"/>
      <c r="B237" s="20"/>
      <c r="C237" s="21"/>
      <c r="D237" s="36"/>
      <c r="E237" s="23"/>
    </row>
    <row r="238" spans="1:5">
      <c r="A238" s="19"/>
      <c r="B238" s="20"/>
      <c r="C238" s="21"/>
      <c r="D238" s="22"/>
      <c r="E238" s="23"/>
    </row>
    <row r="239" spans="1:5">
      <c r="A239" s="19"/>
      <c r="B239" s="20"/>
      <c r="C239" s="21"/>
      <c r="D239" s="22"/>
      <c r="E239" s="23"/>
    </row>
    <row r="240" spans="1:5">
      <c r="A240" s="19"/>
      <c r="B240" s="20"/>
      <c r="C240" s="21"/>
      <c r="D240" s="22"/>
      <c r="E240" s="23"/>
    </row>
    <row r="241" spans="1:5">
      <c r="A241" s="19"/>
      <c r="B241" s="20"/>
      <c r="C241" s="21"/>
      <c r="D241" s="36"/>
      <c r="E241" s="23"/>
    </row>
    <row r="242" spans="1:5">
      <c r="A242" s="19"/>
      <c r="B242" s="20"/>
      <c r="C242" s="21"/>
      <c r="D242" s="22"/>
      <c r="E242" s="23"/>
    </row>
    <row r="243" spans="1:5">
      <c r="A243" s="19"/>
      <c r="B243" s="20"/>
      <c r="C243" s="21"/>
      <c r="D243" s="36"/>
      <c r="E243" s="23"/>
    </row>
    <row r="244" spans="1:5">
      <c r="A244" s="19"/>
      <c r="B244" s="20"/>
      <c r="C244" s="21"/>
      <c r="D244" s="22"/>
      <c r="E244" s="23"/>
    </row>
    <row r="245" spans="1:5">
      <c r="A245" s="19"/>
      <c r="B245" s="20"/>
      <c r="C245" s="21"/>
      <c r="D245" s="22"/>
      <c r="E245" s="23"/>
    </row>
    <row r="246" spans="1:5">
      <c r="A246" s="19"/>
      <c r="B246" s="20"/>
      <c r="C246" s="21"/>
      <c r="D246" s="22"/>
      <c r="E246" s="23"/>
    </row>
    <row r="247" spans="1:5">
      <c r="A247" s="19"/>
      <c r="B247" s="20"/>
      <c r="C247" s="21"/>
      <c r="D247" s="22"/>
      <c r="E247" s="23"/>
    </row>
    <row r="248" spans="1:5">
      <c r="A248" s="19"/>
      <c r="B248" s="20"/>
      <c r="C248" s="21"/>
      <c r="D248" s="36"/>
      <c r="E248" s="23"/>
    </row>
    <row r="249" spans="1:5">
      <c r="A249" s="19"/>
      <c r="B249" s="20"/>
      <c r="C249" s="21"/>
      <c r="D249" s="22"/>
      <c r="E249" s="23"/>
    </row>
    <row r="250" spans="1:5">
      <c r="A250" s="19"/>
      <c r="B250" s="20"/>
      <c r="C250" s="21"/>
      <c r="D250" s="22"/>
      <c r="E250" s="23"/>
    </row>
    <row r="251" spans="1:5">
      <c r="A251" s="19"/>
      <c r="B251" s="20"/>
      <c r="C251" s="21"/>
      <c r="D251" s="22"/>
      <c r="E251" s="23"/>
    </row>
    <row r="252" spans="1:5">
      <c r="A252" s="19"/>
      <c r="B252" s="20"/>
      <c r="C252" s="21"/>
      <c r="D252" s="22"/>
      <c r="E252" s="23"/>
    </row>
    <row r="253" spans="1:5">
      <c r="A253" s="19"/>
      <c r="B253" s="20"/>
      <c r="C253" s="21"/>
      <c r="D253" s="22"/>
      <c r="E253" s="23"/>
    </row>
    <row r="254" spans="1:5">
      <c r="A254" s="19"/>
      <c r="B254" s="20"/>
      <c r="C254" s="21"/>
      <c r="D254" s="36"/>
      <c r="E254" s="23"/>
    </row>
    <row r="255" spans="1:5">
      <c r="A255" s="19"/>
      <c r="B255" s="20"/>
      <c r="C255" s="21"/>
      <c r="D255" s="22"/>
      <c r="E255" s="23"/>
    </row>
    <row r="256" spans="1:5">
      <c r="A256" s="19"/>
      <c r="B256" s="20"/>
      <c r="C256" s="21"/>
      <c r="D256" s="22"/>
      <c r="E256" s="23"/>
    </row>
    <row r="257" spans="1:5">
      <c r="A257" s="19"/>
      <c r="B257" s="20"/>
      <c r="C257" s="21"/>
      <c r="D257" s="22"/>
      <c r="E257" s="23"/>
    </row>
    <row r="258" spans="1:5">
      <c r="A258" s="19"/>
      <c r="B258" s="20"/>
      <c r="C258" s="21"/>
      <c r="D258" s="22"/>
      <c r="E258" s="23"/>
    </row>
    <row r="259" spans="1:5">
      <c r="A259" s="19"/>
      <c r="B259" s="20"/>
      <c r="C259" s="21"/>
      <c r="D259" s="22"/>
      <c r="E259" s="23"/>
    </row>
    <row r="260" spans="1:5">
      <c r="A260" s="19"/>
      <c r="B260" s="20"/>
      <c r="C260" s="21"/>
      <c r="D260" s="22"/>
      <c r="E260" s="23"/>
    </row>
    <row r="261" spans="1:5">
      <c r="A261" s="19"/>
      <c r="B261" s="20"/>
      <c r="C261" s="21"/>
      <c r="D261" s="22"/>
      <c r="E261" s="23"/>
    </row>
    <row r="262" spans="1:5">
      <c r="A262" s="19"/>
      <c r="B262" s="20"/>
      <c r="C262" s="21"/>
      <c r="D262" s="22"/>
      <c r="E262" s="23"/>
    </row>
    <row r="263" spans="1:5">
      <c r="A263" s="19"/>
      <c r="B263" s="20"/>
      <c r="C263" s="21"/>
      <c r="D263" s="22"/>
      <c r="E263" s="23"/>
    </row>
    <row r="264" spans="1:5">
      <c r="A264" s="19"/>
      <c r="B264" s="20"/>
      <c r="C264" s="21"/>
      <c r="D264" s="22"/>
      <c r="E264" s="23"/>
    </row>
    <row r="265" spans="1:5">
      <c r="A265" s="19"/>
      <c r="B265" s="20"/>
      <c r="C265" s="21"/>
      <c r="D265" s="22"/>
      <c r="E265" s="23"/>
    </row>
    <row r="266" spans="1:5">
      <c r="A266" s="19"/>
      <c r="B266" s="20"/>
      <c r="C266" s="21"/>
      <c r="D266" s="22"/>
      <c r="E266" s="23"/>
    </row>
    <row r="267" spans="1:5">
      <c r="A267" s="19"/>
      <c r="B267" s="20"/>
      <c r="C267" s="21"/>
      <c r="D267" s="22"/>
      <c r="E267" s="23"/>
    </row>
    <row r="268" spans="1:5">
      <c r="A268" s="19"/>
      <c r="B268" s="20"/>
      <c r="C268" s="21"/>
      <c r="D268" s="22"/>
      <c r="E268" s="23"/>
    </row>
    <row r="269" spans="1:5">
      <c r="A269" s="19"/>
      <c r="B269" s="20"/>
      <c r="C269" s="21"/>
      <c r="D269" s="22"/>
      <c r="E269" s="23"/>
    </row>
    <row r="270" spans="1:5">
      <c r="A270" s="19"/>
      <c r="B270" s="20"/>
      <c r="C270" s="21"/>
      <c r="D270" s="22"/>
      <c r="E270" s="23"/>
    </row>
    <row r="271" spans="1:5">
      <c r="A271" s="19"/>
      <c r="B271" s="20"/>
      <c r="C271" s="21"/>
      <c r="D271" s="22"/>
      <c r="E271" s="23"/>
    </row>
    <row r="272" spans="1:5">
      <c r="A272" s="19"/>
      <c r="B272" s="20"/>
      <c r="C272" s="21"/>
      <c r="D272" s="22"/>
      <c r="E272" s="23"/>
    </row>
    <row r="273" spans="1:5">
      <c r="A273" s="19"/>
      <c r="B273" s="20"/>
      <c r="C273" s="21"/>
      <c r="D273" s="22"/>
      <c r="E273" s="23"/>
    </row>
    <row r="274" spans="1:5">
      <c r="A274" s="19"/>
      <c r="B274" s="20"/>
      <c r="C274" s="21"/>
      <c r="D274" s="22"/>
      <c r="E274" s="23"/>
    </row>
    <row r="275" spans="1:5">
      <c r="A275" s="19"/>
      <c r="B275" s="20"/>
      <c r="C275" s="21"/>
      <c r="D275" s="22"/>
      <c r="E275" s="23"/>
    </row>
    <row r="276" spans="1:5">
      <c r="A276" s="19"/>
      <c r="B276" s="20"/>
      <c r="C276" s="21"/>
      <c r="D276" s="22"/>
      <c r="E276" s="23"/>
    </row>
    <row r="277" spans="1:5">
      <c r="A277" s="19"/>
      <c r="B277" s="20"/>
      <c r="C277" s="21"/>
      <c r="D277" s="22"/>
      <c r="E277" s="29"/>
    </row>
    <row r="278" spans="1:5">
      <c r="A278" s="19"/>
      <c r="B278" s="20"/>
      <c r="C278" s="21"/>
      <c r="D278" s="22"/>
      <c r="E278" s="23"/>
    </row>
    <row r="279" spans="1:5">
      <c r="A279" s="19"/>
      <c r="B279" s="20"/>
      <c r="C279" s="21"/>
      <c r="D279" s="22"/>
      <c r="E279" s="23"/>
    </row>
    <row r="280" spans="1:5">
      <c r="A280" s="19"/>
      <c r="B280" s="20"/>
      <c r="C280" s="21"/>
      <c r="D280" s="22"/>
      <c r="E280" s="23"/>
    </row>
    <row r="281" spans="1:5">
      <c r="A281" s="19"/>
      <c r="B281" s="20"/>
      <c r="C281" s="21"/>
      <c r="D281" s="22"/>
      <c r="E281" s="23"/>
    </row>
    <row r="282" spans="1:5">
      <c r="A282" s="19"/>
      <c r="B282" s="20"/>
      <c r="C282" s="21"/>
      <c r="D282" s="22"/>
      <c r="E282" s="23"/>
    </row>
    <row r="283" spans="1:5">
      <c r="A283" s="19"/>
      <c r="B283" s="20"/>
      <c r="C283" s="21"/>
      <c r="D283" s="22"/>
      <c r="E283" s="23"/>
    </row>
    <row r="284" spans="1:5">
      <c r="A284" s="19"/>
      <c r="B284" s="20"/>
      <c r="C284" s="21"/>
      <c r="D284" s="22"/>
      <c r="E284" s="23"/>
    </row>
    <row r="285" spans="1:5">
      <c r="A285" s="19"/>
      <c r="B285" s="20"/>
      <c r="C285" s="21"/>
      <c r="D285" s="22"/>
      <c r="E285" s="23"/>
    </row>
    <row r="286" spans="1:5">
      <c r="A286" s="19"/>
      <c r="B286" s="20"/>
      <c r="C286" s="21"/>
      <c r="D286" s="22"/>
      <c r="E286" s="23"/>
    </row>
    <row r="287" spans="1:5">
      <c r="A287" s="19"/>
      <c r="B287" s="20"/>
      <c r="C287" s="21"/>
      <c r="D287" s="22"/>
      <c r="E287" s="23"/>
    </row>
    <row r="288" spans="1:5">
      <c r="A288" s="19"/>
      <c r="B288" s="20"/>
      <c r="C288" s="21"/>
      <c r="D288" s="22"/>
      <c r="E288" s="23"/>
    </row>
    <row r="289" spans="1:5">
      <c r="A289" s="19"/>
      <c r="B289" s="20"/>
      <c r="C289" s="21"/>
      <c r="D289" s="22"/>
      <c r="E289" s="23"/>
    </row>
    <row r="290" spans="1:5">
      <c r="A290" s="19"/>
      <c r="B290" s="20"/>
      <c r="C290" s="21"/>
      <c r="D290" s="22"/>
      <c r="E290" s="23"/>
    </row>
    <row r="291" spans="1:5">
      <c r="A291" s="19"/>
      <c r="B291" s="20"/>
      <c r="C291" s="21"/>
      <c r="D291" s="22"/>
      <c r="E291" s="23"/>
    </row>
    <row r="292" spans="1:5">
      <c r="A292" s="19"/>
      <c r="B292" s="20"/>
      <c r="C292" s="21"/>
      <c r="D292" s="22"/>
      <c r="E292" s="23"/>
    </row>
    <row r="293" spans="1:5">
      <c r="A293" s="19"/>
      <c r="B293" s="20"/>
      <c r="C293" s="21"/>
      <c r="D293" s="38"/>
      <c r="E293" s="23"/>
    </row>
    <row r="294" spans="1:5">
      <c r="A294" s="19"/>
      <c r="B294" s="20"/>
      <c r="C294" s="21"/>
      <c r="D294" s="22"/>
      <c r="E294" s="23"/>
    </row>
    <row r="295" spans="1:5">
      <c r="A295" s="19"/>
      <c r="B295" s="20"/>
      <c r="C295" s="21"/>
      <c r="D295" s="22"/>
      <c r="E295" s="23"/>
    </row>
    <row r="296" spans="1:5">
      <c r="A296" s="19"/>
      <c r="B296" s="20"/>
      <c r="C296" s="21"/>
      <c r="D296" s="22"/>
      <c r="E296" s="23"/>
    </row>
    <row r="297" spans="1:5">
      <c r="A297" s="19"/>
      <c r="B297" s="20"/>
      <c r="C297" s="21"/>
      <c r="D297" s="22"/>
      <c r="E297" s="23"/>
    </row>
    <row r="298" spans="1:5">
      <c r="A298" s="19"/>
      <c r="B298" s="20"/>
      <c r="C298" s="21"/>
      <c r="D298" s="22"/>
      <c r="E298" s="23"/>
    </row>
    <row r="299" spans="1:5">
      <c r="A299" s="19"/>
      <c r="B299" s="20"/>
      <c r="C299" s="21"/>
      <c r="D299" s="22"/>
      <c r="E299" s="23"/>
    </row>
    <row r="300" spans="1:5">
      <c r="A300" s="19"/>
      <c r="B300" s="20"/>
      <c r="C300" s="21"/>
      <c r="D300" s="22"/>
      <c r="E300" s="23"/>
    </row>
    <row r="301" spans="1:5">
      <c r="A301" s="19"/>
      <c r="B301" s="20"/>
      <c r="C301" s="21"/>
      <c r="D301" s="22"/>
      <c r="E301" s="23"/>
    </row>
    <row r="302" spans="1:5">
      <c r="A302" s="19"/>
      <c r="B302" s="20"/>
      <c r="C302" s="21"/>
      <c r="D302" s="22"/>
      <c r="E302" s="23"/>
    </row>
    <row r="303" spans="1:5">
      <c r="A303" s="19"/>
      <c r="B303" s="20"/>
      <c r="C303" s="21"/>
      <c r="D303" s="22"/>
      <c r="E303" s="23"/>
    </row>
    <row r="304" spans="1:5">
      <c r="A304" s="19"/>
      <c r="B304" s="20"/>
      <c r="C304" s="21"/>
      <c r="D304" s="22"/>
      <c r="E304" s="23"/>
    </row>
    <row r="305" spans="1:5">
      <c r="A305" s="19"/>
      <c r="B305" s="20"/>
      <c r="C305" s="21"/>
      <c r="D305" s="22"/>
      <c r="E305" s="23"/>
    </row>
    <row r="306" spans="1:5">
      <c r="A306" s="19"/>
      <c r="B306" s="20"/>
      <c r="C306" s="21"/>
      <c r="D306" s="22"/>
      <c r="E306" s="23"/>
    </row>
    <row r="307" spans="1:5">
      <c r="A307" s="19"/>
      <c r="B307" s="20"/>
      <c r="C307" s="21"/>
      <c r="D307" s="22"/>
      <c r="E307" s="23"/>
    </row>
    <row r="308" spans="1:5">
      <c r="A308" s="19"/>
      <c r="B308" s="20"/>
      <c r="C308" s="21"/>
      <c r="D308" s="22"/>
      <c r="E308" s="23"/>
    </row>
    <row r="309" spans="1:5">
      <c r="A309" s="19"/>
      <c r="B309" s="20"/>
      <c r="C309" s="21"/>
      <c r="D309" s="38"/>
      <c r="E309" s="23"/>
    </row>
    <row r="310" spans="1:5">
      <c r="A310" s="19"/>
      <c r="B310" s="20"/>
      <c r="C310" s="21"/>
      <c r="D310" s="22"/>
      <c r="E310" s="23"/>
    </row>
    <row r="311" spans="1:5">
      <c r="A311" s="19"/>
      <c r="B311" s="20"/>
      <c r="C311" s="21"/>
      <c r="D311" s="36"/>
      <c r="E311" s="23"/>
    </row>
    <row r="312" spans="1:5">
      <c r="A312" s="19"/>
      <c r="B312" s="20"/>
      <c r="C312" s="21"/>
      <c r="D312" s="22"/>
      <c r="E312" s="23"/>
    </row>
    <row r="313" spans="1:5">
      <c r="A313" s="19"/>
      <c r="B313" s="20"/>
      <c r="C313" s="21"/>
      <c r="D313" s="22"/>
      <c r="E313" s="23"/>
    </row>
    <row r="314" spans="1:5">
      <c r="A314" s="19"/>
      <c r="B314" s="20"/>
      <c r="C314" s="21"/>
      <c r="D314" s="22"/>
      <c r="E314" s="23"/>
    </row>
    <row r="315" spans="1:5">
      <c r="A315" s="19"/>
      <c r="B315" s="20"/>
      <c r="C315" s="21"/>
      <c r="D315" s="22"/>
      <c r="E315" s="23"/>
    </row>
    <row r="316" spans="1:5">
      <c r="A316" s="19"/>
      <c r="B316" s="20"/>
      <c r="C316" s="21"/>
      <c r="D316" s="22"/>
      <c r="E316" s="23"/>
    </row>
    <row r="317" spans="1:5">
      <c r="A317" s="19"/>
      <c r="B317" s="20"/>
      <c r="C317" s="21"/>
      <c r="D317" s="22"/>
      <c r="E317" s="23"/>
    </row>
    <row r="318" spans="1:5">
      <c r="A318" s="19"/>
      <c r="B318" s="20"/>
      <c r="C318" s="21"/>
      <c r="D318" s="22"/>
      <c r="E318" s="23"/>
    </row>
    <row r="319" spans="1:5">
      <c r="A319" s="19"/>
      <c r="B319" s="20"/>
      <c r="C319" s="21"/>
      <c r="D319" s="22"/>
      <c r="E319" s="23"/>
    </row>
    <row r="320" spans="1:5">
      <c r="A320" s="19"/>
      <c r="B320" s="20"/>
      <c r="C320" s="21"/>
      <c r="D320" s="22"/>
      <c r="E320" s="23"/>
    </row>
    <row r="321" spans="1:5">
      <c r="A321" s="19"/>
      <c r="B321" s="20"/>
      <c r="C321" s="21"/>
      <c r="D321" s="22"/>
      <c r="E321" s="23"/>
    </row>
    <row r="322" spans="1:5">
      <c r="A322" s="19"/>
      <c r="B322" s="20"/>
      <c r="C322" s="21"/>
      <c r="D322" s="22"/>
      <c r="E322" s="23"/>
    </row>
    <row r="323" spans="1:5">
      <c r="A323" s="19"/>
      <c r="B323" s="20"/>
      <c r="C323" s="21"/>
      <c r="D323" s="22"/>
      <c r="E323" s="23"/>
    </row>
    <row r="324" spans="1:5">
      <c r="A324" s="19"/>
      <c r="B324" s="20"/>
      <c r="C324" s="21"/>
      <c r="D324" s="22"/>
      <c r="E324" s="23"/>
    </row>
    <row r="325" spans="1:5">
      <c r="A325" s="19"/>
      <c r="B325" s="20"/>
      <c r="C325" s="21"/>
      <c r="D325" s="22"/>
      <c r="E325" s="23"/>
    </row>
    <row r="326" spans="1:5">
      <c r="A326" s="19"/>
      <c r="B326" s="20"/>
      <c r="C326" s="21"/>
      <c r="D326" s="22"/>
      <c r="E326" s="23"/>
    </row>
    <row r="327" spans="1:5">
      <c r="A327" s="19"/>
      <c r="B327" s="20"/>
      <c r="C327" s="21"/>
      <c r="D327" s="22"/>
      <c r="E327" s="23"/>
    </row>
    <row r="328" spans="1:5">
      <c r="A328" s="19"/>
      <c r="B328" s="20"/>
      <c r="C328" s="21"/>
      <c r="D328" s="22"/>
      <c r="E328" s="23"/>
    </row>
    <row r="329" spans="1:5">
      <c r="A329" s="19"/>
      <c r="B329" s="20"/>
      <c r="C329" s="21"/>
      <c r="D329" s="22"/>
      <c r="E329" s="23"/>
    </row>
    <row r="330" spans="1:5">
      <c r="A330" s="19"/>
      <c r="B330" s="20"/>
      <c r="C330" s="21"/>
      <c r="D330" s="22"/>
      <c r="E330" s="23"/>
    </row>
    <row r="331" spans="1:5">
      <c r="A331" s="19"/>
      <c r="B331" s="20"/>
      <c r="C331" s="21"/>
      <c r="D331" s="22"/>
      <c r="E331" s="23"/>
    </row>
    <row r="332" spans="1:5">
      <c r="A332" s="19"/>
      <c r="B332" s="20"/>
      <c r="C332" s="21"/>
      <c r="D332" s="22"/>
      <c r="E332" s="23"/>
    </row>
    <row r="333" spans="1:5">
      <c r="A333" s="19"/>
      <c r="B333" s="20"/>
      <c r="C333" s="21"/>
      <c r="D333" s="22"/>
      <c r="E333" s="23"/>
    </row>
    <row r="334" spans="1:5">
      <c r="A334" s="19"/>
      <c r="B334" s="20"/>
      <c r="C334" s="21"/>
      <c r="D334" s="22"/>
      <c r="E334" s="23"/>
    </row>
    <row r="335" spans="1:5">
      <c r="A335" s="19"/>
      <c r="B335" s="20"/>
      <c r="C335" s="21"/>
      <c r="D335" s="36"/>
      <c r="E335" s="23"/>
    </row>
    <row r="336" spans="1:5">
      <c r="A336" s="19"/>
      <c r="B336" s="20"/>
      <c r="C336" s="21"/>
      <c r="D336" s="22"/>
      <c r="E336" s="23"/>
    </row>
    <row r="337" spans="1:5">
      <c r="A337" s="19"/>
      <c r="B337" s="20"/>
      <c r="C337" s="21"/>
      <c r="D337" s="22"/>
      <c r="E337" s="23"/>
    </row>
    <row r="338" spans="1:5">
      <c r="A338" s="19"/>
      <c r="B338" s="20"/>
      <c r="C338" s="21"/>
      <c r="D338" s="22"/>
      <c r="E338" s="23"/>
    </row>
    <row r="339" spans="1:5">
      <c r="A339" s="19"/>
      <c r="B339" s="20"/>
      <c r="C339" s="21"/>
      <c r="D339" s="22"/>
      <c r="E339" s="23"/>
    </row>
    <row r="340" spans="1:5">
      <c r="A340" s="19"/>
      <c r="B340" s="20"/>
      <c r="C340" s="21"/>
      <c r="D340" s="22"/>
      <c r="E340" s="23"/>
    </row>
    <row r="341" spans="1:5">
      <c r="A341" s="19"/>
      <c r="B341" s="20"/>
      <c r="C341" s="21"/>
      <c r="D341" s="22"/>
      <c r="E341" s="23"/>
    </row>
    <row r="342" spans="1:5">
      <c r="A342" s="19"/>
      <c r="B342" s="20"/>
      <c r="C342" s="21"/>
      <c r="D342" s="22"/>
      <c r="E342" s="23"/>
    </row>
    <row r="343" spans="1:5">
      <c r="A343" s="19"/>
      <c r="B343" s="20"/>
      <c r="C343" s="21"/>
      <c r="D343" s="22"/>
      <c r="E343" s="23"/>
    </row>
    <row r="344" spans="1:5">
      <c r="A344" s="19"/>
      <c r="B344" s="20"/>
      <c r="C344" s="21"/>
      <c r="D344" s="22"/>
      <c r="E344" s="23"/>
    </row>
    <row r="345" spans="1:5">
      <c r="A345" s="19"/>
      <c r="B345" s="20"/>
      <c r="C345" s="21"/>
      <c r="D345" s="22"/>
      <c r="E345" s="23"/>
    </row>
    <row r="346" spans="1:5">
      <c r="A346" s="19"/>
      <c r="B346" s="20"/>
      <c r="C346" s="21"/>
      <c r="D346" s="22"/>
      <c r="E346" s="23"/>
    </row>
    <row r="347" spans="1:5">
      <c r="A347" s="19"/>
      <c r="B347" s="20"/>
      <c r="C347" s="21"/>
      <c r="D347" s="22"/>
      <c r="E347" s="23"/>
    </row>
    <row r="348" spans="1:5">
      <c r="A348" s="19"/>
      <c r="B348" s="20"/>
      <c r="C348" s="21"/>
      <c r="D348" s="22"/>
      <c r="E348" s="23"/>
    </row>
    <row r="349" spans="1:5">
      <c r="A349" s="19"/>
      <c r="B349" s="20"/>
      <c r="C349" s="21"/>
      <c r="D349" s="22"/>
      <c r="E349" s="23"/>
    </row>
    <row r="350" spans="1:5">
      <c r="A350" s="19"/>
      <c r="B350" s="20"/>
      <c r="C350" s="21"/>
      <c r="D350" s="22"/>
      <c r="E350" s="23"/>
    </row>
    <row r="351" spans="1:5">
      <c r="A351" s="19"/>
      <c r="B351" s="20"/>
      <c r="C351" s="21"/>
      <c r="D351" s="22"/>
      <c r="E351" s="23"/>
    </row>
    <row r="352" spans="1:5">
      <c r="A352" s="19"/>
      <c r="B352" s="20"/>
      <c r="C352" s="21"/>
      <c r="D352" s="22"/>
      <c r="E352" s="23"/>
    </row>
    <row r="353" spans="1:5">
      <c r="A353" s="19"/>
      <c r="B353" s="20"/>
      <c r="C353" s="21"/>
      <c r="D353" s="22"/>
      <c r="E353" s="23"/>
    </row>
    <row r="354" spans="1:5">
      <c r="A354" s="19"/>
      <c r="B354" s="20"/>
      <c r="C354" s="21"/>
      <c r="D354" s="22"/>
      <c r="E354" s="23"/>
    </row>
    <row r="355" spans="1:5">
      <c r="A355" s="19"/>
      <c r="B355" s="20"/>
      <c r="C355" s="21"/>
      <c r="D355" s="22"/>
      <c r="E355" s="23"/>
    </row>
    <row r="356" spans="1:5">
      <c r="A356" s="19"/>
      <c r="B356" s="20"/>
      <c r="C356" s="21"/>
      <c r="D356" s="22"/>
      <c r="E356" s="23"/>
    </row>
    <row r="357" spans="1:5">
      <c r="A357" s="19"/>
      <c r="B357" s="20"/>
      <c r="C357" s="21"/>
      <c r="D357" s="22"/>
      <c r="E357" s="23"/>
    </row>
    <row r="358" spans="1:5">
      <c r="A358" s="19"/>
      <c r="B358" s="20"/>
      <c r="C358" s="21"/>
      <c r="D358" s="22"/>
      <c r="E358" s="23"/>
    </row>
    <row r="359" spans="1:5">
      <c r="A359" s="19"/>
      <c r="B359" s="20"/>
      <c r="C359" s="21"/>
      <c r="D359" s="22"/>
      <c r="E359" s="23"/>
    </row>
    <row r="360" spans="1:5">
      <c r="A360" s="19"/>
      <c r="B360" s="20"/>
      <c r="C360" s="21"/>
      <c r="D360" s="22"/>
      <c r="E360" s="23"/>
    </row>
    <row r="361" spans="1:5">
      <c r="A361" s="19"/>
      <c r="B361" s="20"/>
      <c r="C361" s="21"/>
      <c r="D361" s="22"/>
      <c r="E361" s="23"/>
    </row>
    <row r="362" spans="1:5">
      <c r="A362" s="19"/>
      <c r="B362" s="20"/>
      <c r="C362" s="21"/>
      <c r="D362" s="22"/>
      <c r="E362" s="23"/>
    </row>
    <row r="363" spans="1:5">
      <c r="A363" s="19"/>
      <c r="B363" s="20"/>
      <c r="C363" s="21"/>
      <c r="D363" s="38"/>
      <c r="E363" s="23"/>
    </row>
    <row r="364" spans="1:5">
      <c r="A364" s="19"/>
      <c r="B364" s="20"/>
      <c r="C364" s="21"/>
      <c r="D364" s="22"/>
      <c r="E364" s="23"/>
    </row>
    <row r="365" spans="1:5">
      <c r="A365" s="19"/>
      <c r="B365" s="20"/>
      <c r="C365" s="21"/>
      <c r="D365" s="22"/>
      <c r="E365" s="23"/>
    </row>
    <row r="366" spans="1:5">
      <c r="A366" s="19"/>
      <c r="B366" s="20"/>
      <c r="C366" s="21"/>
      <c r="D366" s="36"/>
      <c r="E366" s="23"/>
    </row>
    <row r="367" spans="1:5">
      <c r="A367" s="19"/>
      <c r="B367" s="20"/>
      <c r="C367" s="21"/>
      <c r="D367" s="22"/>
      <c r="E367" s="23"/>
    </row>
    <row r="368" spans="1:5">
      <c r="A368" s="19"/>
      <c r="B368" s="20"/>
      <c r="C368" s="21"/>
      <c r="D368" s="22"/>
      <c r="E368" s="29"/>
    </row>
    <row r="369" spans="1:5">
      <c r="A369" s="19"/>
      <c r="B369" s="20"/>
      <c r="C369" s="21"/>
      <c r="D369" s="22"/>
      <c r="E369" s="23"/>
    </row>
    <row r="370" spans="1:5">
      <c r="A370" s="19"/>
      <c r="B370" s="20"/>
      <c r="C370" s="21"/>
      <c r="D370" s="22"/>
      <c r="E370" s="23"/>
    </row>
    <row r="371" spans="1:5">
      <c r="A371" s="19"/>
      <c r="B371" s="20"/>
      <c r="C371" s="21"/>
      <c r="D371" s="22"/>
      <c r="E371" s="29"/>
    </row>
    <row r="372" spans="1:5">
      <c r="A372" s="19"/>
      <c r="B372" s="20"/>
      <c r="C372" s="21"/>
      <c r="D372" s="22"/>
      <c r="E372" s="23"/>
    </row>
    <row r="373" spans="1:5">
      <c r="A373" s="19"/>
      <c r="B373" s="20"/>
      <c r="C373" s="21"/>
      <c r="D373" s="22"/>
      <c r="E373" s="23"/>
    </row>
    <row r="374" spans="1:5">
      <c r="A374" s="19"/>
      <c r="B374" s="20"/>
      <c r="C374" s="21"/>
      <c r="D374" s="36"/>
      <c r="E374" s="23"/>
    </row>
    <row r="375" spans="1:5">
      <c r="A375" s="19"/>
      <c r="B375" s="20"/>
      <c r="C375" s="21"/>
      <c r="D375" s="22"/>
      <c r="E375" s="29"/>
    </row>
    <row r="376" spans="1:5">
      <c r="A376" s="19"/>
      <c r="B376" s="20"/>
      <c r="C376" s="21"/>
      <c r="D376" s="22"/>
      <c r="E376" s="23"/>
    </row>
    <row r="377" spans="1:5">
      <c r="A377" s="19"/>
      <c r="B377" s="20"/>
      <c r="C377" s="21"/>
      <c r="D377" s="22"/>
      <c r="E377" s="29"/>
    </row>
    <row r="378" spans="1:5">
      <c r="A378" s="19"/>
      <c r="B378" s="20"/>
      <c r="C378" s="21"/>
      <c r="D378" s="22"/>
      <c r="E378" s="23"/>
    </row>
    <row r="379" spans="1:5">
      <c r="A379" s="19"/>
      <c r="B379" s="20"/>
      <c r="C379" s="21"/>
      <c r="D379" s="38"/>
      <c r="E379" s="23"/>
    </row>
    <row r="380" spans="1:5">
      <c r="A380" s="19"/>
      <c r="B380" s="20"/>
      <c r="C380" s="21"/>
      <c r="D380" s="22"/>
      <c r="E380" s="23"/>
    </row>
    <row r="381" spans="1:5">
      <c r="A381" s="19"/>
      <c r="B381" s="20"/>
      <c r="C381" s="21"/>
      <c r="D381" s="38"/>
      <c r="E381" s="23"/>
    </row>
    <row r="382" spans="1:5">
      <c r="A382" s="19"/>
      <c r="B382" s="20"/>
      <c r="C382" s="21"/>
      <c r="D382" s="38"/>
      <c r="E382" s="23"/>
    </row>
    <row r="383" spans="1:5">
      <c r="A383" s="19"/>
      <c r="B383" s="20"/>
      <c r="C383" s="21"/>
      <c r="D383" s="22"/>
      <c r="E383" s="23"/>
    </row>
    <row r="384" spans="1:5">
      <c r="A384" s="19"/>
      <c r="B384" s="20"/>
      <c r="C384" s="21"/>
      <c r="D384" s="22"/>
      <c r="E384" s="23"/>
    </row>
    <row r="385" spans="1:5">
      <c r="A385" s="19"/>
      <c r="B385" s="20"/>
      <c r="C385" s="21"/>
      <c r="D385" s="36"/>
      <c r="E385" s="23"/>
    </row>
    <row r="386" spans="1:5">
      <c r="A386" s="19"/>
      <c r="B386" s="20"/>
      <c r="C386" s="21"/>
      <c r="D386" s="36"/>
      <c r="E386" s="23"/>
    </row>
    <row r="387" spans="1:5">
      <c r="A387" s="19"/>
      <c r="B387" s="20"/>
      <c r="C387" s="21"/>
      <c r="D387" s="22"/>
      <c r="E387" s="23"/>
    </row>
    <row r="388" spans="1:5">
      <c r="A388" s="19"/>
      <c r="B388" s="20"/>
      <c r="C388" s="21"/>
      <c r="D388" s="22"/>
      <c r="E388" s="23"/>
    </row>
    <row r="389" spans="1:5">
      <c r="A389" s="19"/>
      <c r="B389" s="20"/>
      <c r="C389" s="21"/>
      <c r="D389" s="22"/>
      <c r="E389" s="23"/>
    </row>
    <row r="390" spans="1:5">
      <c r="A390" s="19"/>
      <c r="B390" s="20"/>
      <c r="C390" s="21"/>
      <c r="D390" s="22"/>
      <c r="E390" s="23"/>
    </row>
    <row r="391" spans="1:5">
      <c r="A391" s="19"/>
      <c r="B391" s="20"/>
      <c r="C391" s="21"/>
      <c r="D391" s="22"/>
      <c r="E391" s="37"/>
    </row>
    <row r="392" spans="1:5">
      <c r="A392" s="19"/>
      <c r="B392" s="20"/>
      <c r="C392" s="21"/>
      <c r="D392" s="22"/>
      <c r="E392" s="23"/>
    </row>
    <row r="393" spans="1:5">
      <c r="A393" s="19"/>
      <c r="B393" s="20"/>
      <c r="C393" s="21"/>
      <c r="D393" s="22"/>
      <c r="E393" s="23"/>
    </row>
    <row r="394" spans="1:5">
      <c r="A394" s="19"/>
      <c r="B394" s="20"/>
      <c r="C394" s="21"/>
      <c r="D394" s="22"/>
      <c r="E394" s="23"/>
    </row>
    <row r="395" spans="1:5">
      <c r="A395" s="19"/>
      <c r="B395" s="20"/>
      <c r="C395" s="21"/>
      <c r="D395" s="36"/>
      <c r="E395" s="23"/>
    </row>
    <row r="396" spans="1:5">
      <c r="A396" s="19"/>
      <c r="B396" s="20"/>
      <c r="C396" s="21"/>
      <c r="D396" s="22"/>
      <c r="E396" s="23"/>
    </row>
    <row r="397" spans="1:5">
      <c r="A397" s="19"/>
      <c r="B397" s="20"/>
      <c r="C397" s="21"/>
      <c r="D397" s="22"/>
      <c r="E397" s="23"/>
    </row>
    <row r="398" spans="1:5">
      <c r="A398" s="19"/>
      <c r="B398" s="20"/>
      <c r="C398" s="21"/>
      <c r="D398" s="38"/>
      <c r="E398" s="23"/>
    </row>
    <row r="399" spans="1:5">
      <c r="A399" s="19"/>
      <c r="B399" s="20"/>
      <c r="C399" s="21"/>
      <c r="D399" s="38"/>
      <c r="E399" s="23"/>
    </row>
    <row r="400" spans="1:5">
      <c r="A400" s="19"/>
      <c r="B400" s="20"/>
      <c r="C400" s="21"/>
      <c r="D400" s="22"/>
      <c r="E400" s="23"/>
    </row>
    <row r="401" spans="1:5">
      <c r="A401" s="19"/>
      <c r="B401" s="20"/>
      <c r="C401" s="21"/>
      <c r="D401" s="22"/>
      <c r="E401" s="23"/>
    </row>
    <row r="402" spans="1:5">
      <c r="A402" s="19"/>
      <c r="B402" s="20"/>
      <c r="C402" s="21"/>
      <c r="D402" s="22"/>
      <c r="E402" s="23"/>
    </row>
    <row r="403" spans="1:5">
      <c r="A403" s="19"/>
      <c r="B403" s="20"/>
      <c r="C403" s="21"/>
      <c r="D403" s="36"/>
      <c r="E403" s="23"/>
    </row>
    <row r="404" spans="1:5">
      <c r="A404" s="19"/>
      <c r="B404" s="20"/>
      <c r="C404" s="21"/>
      <c r="D404" s="38"/>
      <c r="E404" s="23"/>
    </row>
    <row r="405" spans="1:5">
      <c r="A405" s="19"/>
      <c r="B405" s="20"/>
      <c r="C405" s="21"/>
      <c r="D405" s="36"/>
      <c r="E405" s="23"/>
    </row>
    <row r="406" spans="1:5">
      <c r="A406" s="19"/>
      <c r="B406" s="20"/>
      <c r="C406" s="21"/>
      <c r="D406" s="22"/>
      <c r="E406" s="23"/>
    </row>
    <row r="407" spans="1:5">
      <c r="A407" s="19"/>
      <c r="B407" s="20"/>
      <c r="C407" s="21"/>
      <c r="D407" s="22"/>
      <c r="E407" s="23"/>
    </row>
    <row r="408" spans="1:5">
      <c r="A408" s="19"/>
      <c r="B408" s="20"/>
      <c r="C408" s="21"/>
      <c r="D408" s="22"/>
      <c r="E408" s="23"/>
    </row>
    <row r="409" spans="1:5">
      <c r="A409" s="19"/>
      <c r="B409" s="20"/>
      <c r="C409" s="21"/>
      <c r="D409" s="22"/>
      <c r="E409" s="23"/>
    </row>
    <row r="410" spans="1:5">
      <c r="A410" s="19"/>
      <c r="B410" s="20"/>
      <c r="C410" s="21"/>
      <c r="D410" s="22"/>
      <c r="E410" s="23"/>
    </row>
    <row r="411" spans="1:5">
      <c r="A411" s="19"/>
      <c r="B411" s="20"/>
      <c r="C411" s="21"/>
      <c r="D411" s="22"/>
      <c r="E411" s="23"/>
    </row>
    <row r="412" spans="1:5">
      <c r="A412" s="19"/>
      <c r="B412" s="20"/>
      <c r="C412" s="21"/>
      <c r="D412" s="22"/>
      <c r="E412" s="23"/>
    </row>
    <row r="413" spans="1:5">
      <c r="A413" s="19"/>
      <c r="B413" s="20"/>
      <c r="C413" s="21"/>
      <c r="D413" s="22"/>
      <c r="E413" s="29"/>
    </row>
    <row r="414" spans="1:5">
      <c r="A414" s="19"/>
      <c r="B414" s="20"/>
      <c r="C414" s="21"/>
      <c r="D414" s="22"/>
      <c r="E414" s="23"/>
    </row>
    <row r="415" spans="1:5">
      <c r="A415" s="19"/>
      <c r="B415" s="20"/>
      <c r="C415" s="21"/>
      <c r="D415" s="22"/>
      <c r="E415" s="23"/>
    </row>
    <row r="416" spans="1:5">
      <c r="A416" s="19"/>
      <c r="B416" s="20"/>
      <c r="C416" s="21"/>
      <c r="D416" s="22"/>
      <c r="E416" s="23"/>
    </row>
    <row r="417" spans="1:5">
      <c r="A417" s="19"/>
      <c r="B417" s="20"/>
      <c r="C417" s="21"/>
      <c r="D417" s="22"/>
      <c r="E417" s="23"/>
    </row>
    <row r="418" spans="1:5">
      <c r="A418" s="19"/>
      <c r="B418" s="20"/>
      <c r="C418" s="21"/>
      <c r="D418" s="22"/>
      <c r="E418" s="23"/>
    </row>
    <row r="419" spans="1:5">
      <c r="A419" s="19"/>
      <c r="B419" s="20"/>
      <c r="C419" s="21"/>
      <c r="D419" s="22"/>
      <c r="E419" s="23"/>
    </row>
    <row r="420" spans="1:5">
      <c r="A420" s="19"/>
      <c r="B420" s="20"/>
      <c r="C420" s="21"/>
      <c r="D420" s="22"/>
      <c r="E420" s="23"/>
    </row>
    <row r="421" spans="1:5">
      <c r="A421" s="19"/>
      <c r="B421" s="20"/>
      <c r="C421" s="21"/>
      <c r="D421" s="36"/>
      <c r="E421" s="23"/>
    </row>
    <row r="422" spans="1:5">
      <c r="A422" s="19"/>
      <c r="B422" s="20"/>
      <c r="C422" s="21"/>
      <c r="D422" s="22"/>
      <c r="E422" s="23"/>
    </row>
    <row r="423" spans="1:5">
      <c r="A423" s="19"/>
      <c r="B423" s="20"/>
      <c r="C423" s="21"/>
      <c r="D423" s="22"/>
      <c r="E423" s="29"/>
    </row>
    <row r="424" spans="1:5">
      <c r="A424" s="19"/>
      <c r="B424" s="20"/>
      <c r="C424" s="21"/>
      <c r="D424" s="22"/>
      <c r="E424" s="23"/>
    </row>
    <row r="425" spans="1:5">
      <c r="A425" s="19"/>
      <c r="B425" s="20"/>
      <c r="C425" s="21"/>
      <c r="D425" s="22"/>
      <c r="E425" s="23"/>
    </row>
    <row r="426" spans="1:5">
      <c r="A426" s="19"/>
      <c r="B426" s="20"/>
      <c r="C426" s="21"/>
      <c r="D426" s="22"/>
      <c r="E426" s="23"/>
    </row>
    <row r="427" spans="1:5">
      <c r="A427" s="19"/>
      <c r="B427" s="20"/>
      <c r="C427" s="21"/>
      <c r="D427" s="22"/>
      <c r="E427" s="23"/>
    </row>
    <row r="428" spans="1:5">
      <c r="A428" s="19"/>
      <c r="B428" s="20"/>
      <c r="C428" s="21"/>
      <c r="D428" s="22"/>
      <c r="E428" s="23"/>
    </row>
    <row r="429" spans="1:5">
      <c r="A429" s="19"/>
      <c r="B429" s="20"/>
      <c r="C429" s="21"/>
      <c r="D429" s="22"/>
      <c r="E429" s="29"/>
    </row>
    <row r="430" spans="1:5">
      <c r="A430" s="19"/>
      <c r="B430" s="20"/>
      <c r="C430" s="21"/>
      <c r="D430" s="22"/>
      <c r="E430" s="23"/>
    </row>
    <row r="431" spans="1:5">
      <c r="A431" s="19"/>
      <c r="B431" s="20"/>
      <c r="C431" s="21"/>
      <c r="D431" s="22"/>
      <c r="E431" s="23"/>
    </row>
    <row r="432" spans="1:5">
      <c r="A432" s="19"/>
      <c r="B432" s="20"/>
      <c r="C432" s="21"/>
      <c r="D432" s="22"/>
      <c r="E432" s="29"/>
    </row>
    <row r="433" spans="1:5">
      <c r="A433" s="19"/>
      <c r="B433" s="20"/>
      <c r="C433" s="21"/>
      <c r="D433" s="22"/>
      <c r="E433" s="23"/>
    </row>
    <row r="434" spans="1:5">
      <c r="A434" s="19"/>
      <c r="B434" s="20"/>
      <c r="C434" s="21"/>
      <c r="D434" s="22"/>
      <c r="E434" s="29"/>
    </row>
    <row r="435" spans="1:5">
      <c r="A435" s="19"/>
      <c r="B435" s="20"/>
      <c r="C435" s="21"/>
      <c r="D435" s="22"/>
      <c r="E435" s="23"/>
    </row>
    <row r="436" spans="1:5">
      <c r="A436" s="19"/>
      <c r="B436" s="20"/>
      <c r="C436" s="21"/>
      <c r="D436" s="22"/>
      <c r="E436" s="23"/>
    </row>
    <row r="437" spans="1:5">
      <c r="A437" s="19"/>
      <c r="B437" s="20"/>
      <c r="C437" s="21"/>
      <c r="D437" s="22"/>
      <c r="E437" s="23"/>
    </row>
    <row r="438" spans="1:5">
      <c r="A438" s="19"/>
      <c r="B438" s="20"/>
      <c r="C438" s="21"/>
      <c r="D438" s="36"/>
      <c r="E438" s="23"/>
    </row>
    <row r="439" spans="1:5">
      <c r="A439" s="19"/>
      <c r="B439" s="20"/>
      <c r="C439" s="21"/>
      <c r="D439" s="22"/>
      <c r="E439" s="23"/>
    </row>
    <row r="440" spans="1:5">
      <c r="A440" s="19"/>
      <c r="B440" s="20"/>
      <c r="C440" s="21"/>
      <c r="D440" s="36"/>
      <c r="E440" s="23"/>
    </row>
    <row r="441" spans="1:5">
      <c r="A441" s="19"/>
      <c r="B441" s="20"/>
      <c r="C441" s="21"/>
      <c r="D441" s="36"/>
      <c r="E441" s="23"/>
    </row>
    <row r="442" spans="1:5">
      <c r="A442" s="19"/>
      <c r="B442" s="20"/>
      <c r="C442" s="21"/>
      <c r="D442" s="22"/>
      <c r="E442" s="23"/>
    </row>
    <row r="443" spans="1:5">
      <c r="A443" s="19"/>
      <c r="B443" s="20"/>
      <c r="C443" s="21"/>
      <c r="D443" s="22"/>
      <c r="E443" s="23"/>
    </row>
    <row r="444" spans="1:5">
      <c r="A444" s="19"/>
      <c r="B444" s="20"/>
      <c r="C444" s="21"/>
      <c r="D444" s="22"/>
      <c r="E444" s="23"/>
    </row>
    <row r="445" spans="1:5">
      <c r="A445" s="19"/>
      <c r="B445" s="20"/>
      <c r="C445" s="21"/>
      <c r="D445" s="22"/>
      <c r="E445" s="23"/>
    </row>
    <row r="446" spans="1:5">
      <c r="A446" s="19"/>
      <c r="B446" s="20"/>
      <c r="C446" s="21"/>
      <c r="D446" s="22"/>
      <c r="E446" s="23"/>
    </row>
    <row r="447" spans="1:5">
      <c r="A447" s="19"/>
      <c r="B447" s="20"/>
      <c r="C447" s="21"/>
      <c r="D447" s="22"/>
      <c r="E447" s="23"/>
    </row>
    <row r="448" spans="1:5">
      <c r="A448" s="19"/>
      <c r="B448" s="20"/>
      <c r="C448" s="21"/>
      <c r="D448" s="22"/>
      <c r="E448" s="29"/>
    </row>
    <row r="449" spans="1:5">
      <c r="A449" s="19"/>
      <c r="B449" s="20"/>
      <c r="C449" s="21"/>
      <c r="D449" s="22"/>
      <c r="E449" s="23"/>
    </row>
    <row r="450" spans="1:5">
      <c r="A450" s="19"/>
      <c r="B450" s="20"/>
      <c r="C450" s="21"/>
      <c r="D450" s="22"/>
      <c r="E450" s="23"/>
    </row>
    <row r="451" spans="1:5">
      <c r="A451" s="19"/>
      <c r="B451" s="20"/>
      <c r="C451" s="21"/>
      <c r="D451" s="22"/>
      <c r="E451" s="23"/>
    </row>
    <row r="452" spans="1:5">
      <c r="A452" s="19"/>
      <c r="B452" s="20"/>
      <c r="C452" s="21"/>
      <c r="D452" s="36"/>
      <c r="E452" s="23"/>
    </row>
    <row r="453" spans="1:5">
      <c r="A453" s="19"/>
      <c r="B453" s="20"/>
      <c r="C453" s="21"/>
      <c r="D453" s="36"/>
      <c r="E453" s="23"/>
    </row>
    <row r="454" spans="1:5">
      <c r="A454" s="19"/>
      <c r="B454" s="20"/>
      <c r="C454" s="21"/>
      <c r="D454" s="22"/>
      <c r="E454" s="23"/>
    </row>
    <row r="455" spans="1:5">
      <c r="A455" s="19"/>
      <c r="B455" s="20"/>
      <c r="C455" s="21"/>
      <c r="D455" s="38"/>
      <c r="E455" s="23"/>
    </row>
    <row r="456" spans="1:5">
      <c r="A456" s="19"/>
      <c r="B456" s="20"/>
      <c r="C456" s="21"/>
      <c r="D456" s="22"/>
      <c r="E456" s="23"/>
    </row>
    <row r="457" spans="1:5">
      <c r="A457" s="19"/>
      <c r="B457" s="20"/>
      <c r="C457" s="21"/>
      <c r="D457" s="36"/>
      <c r="E457" s="23"/>
    </row>
    <row r="458" spans="1:5">
      <c r="A458" s="19"/>
      <c r="B458" s="20"/>
      <c r="C458" s="21"/>
      <c r="D458" s="22"/>
      <c r="E458" s="23"/>
    </row>
    <row r="459" spans="1:5">
      <c r="A459" s="19"/>
      <c r="B459" s="20"/>
      <c r="C459" s="21"/>
      <c r="D459" s="36"/>
      <c r="E459" s="23"/>
    </row>
    <row r="460" spans="1:5">
      <c r="A460" s="19"/>
      <c r="B460" s="20"/>
      <c r="C460" s="21"/>
      <c r="D460" s="38"/>
      <c r="E460" s="23"/>
    </row>
    <row r="461" spans="1:5">
      <c r="A461" s="19"/>
      <c r="B461" s="20"/>
      <c r="C461" s="21"/>
      <c r="D461" s="22"/>
      <c r="E461" s="23"/>
    </row>
    <row r="462" spans="1:5">
      <c r="A462" s="19"/>
      <c r="B462" s="20"/>
      <c r="C462" s="21"/>
      <c r="D462" s="36"/>
      <c r="E462" s="23"/>
    </row>
    <row r="463" spans="1:5">
      <c r="A463" s="19"/>
      <c r="B463" s="20"/>
      <c r="C463" s="21"/>
      <c r="D463" s="22"/>
      <c r="E463" s="23"/>
    </row>
    <row r="464" spans="1:5">
      <c r="A464" s="19"/>
      <c r="B464" s="20"/>
      <c r="C464" s="21"/>
      <c r="D464" s="22"/>
      <c r="E464" s="23"/>
    </row>
    <row r="465" spans="1:5">
      <c r="A465" s="19"/>
      <c r="B465" s="20"/>
      <c r="C465" s="21"/>
      <c r="D465" s="22"/>
      <c r="E465" s="23"/>
    </row>
    <row r="466" spans="1:5">
      <c r="A466" s="19"/>
      <c r="B466" s="20"/>
      <c r="C466" s="21"/>
      <c r="D466" s="22"/>
      <c r="E466" s="23"/>
    </row>
    <row r="467" spans="1:5">
      <c r="A467" s="19"/>
      <c r="B467" s="20"/>
      <c r="C467" s="21"/>
      <c r="D467" s="22"/>
      <c r="E467" s="23"/>
    </row>
    <row r="468" spans="1:5">
      <c r="A468" s="19"/>
      <c r="B468" s="20"/>
      <c r="C468" s="21"/>
      <c r="D468" s="22"/>
      <c r="E468" s="23"/>
    </row>
    <row r="469" spans="1:5">
      <c r="A469" s="19"/>
      <c r="B469" s="20"/>
      <c r="C469" s="21"/>
      <c r="D469" s="22"/>
      <c r="E469" s="23"/>
    </row>
    <row r="470" spans="1:5">
      <c r="A470" s="19"/>
      <c r="B470" s="20"/>
      <c r="C470" s="21"/>
      <c r="D470" s="22"/>
      <c r="E470" s="23"/>
    </row>
    <row r="471" spans="1:5">
      <c r="A471" s="19"/>
      <c r="B471" s="20"/>
      <c r="C471" s="21"/>
      <c r="D471" s="22"/>
      <c r="E471" s="23"/>
    </row>
    <row r="472" spans="1:5">
      <c r="A472" s="19"/>
      <c r="B472" s="20"/>
      <c r="C472" s="21"/>
      <c r="D472" s="22"/>
      <c r="E472" s="23"/>
    </row>
    <row r="473" spans="1:5">
      <c r="A473" s="19"/>
      <c r="B473" s="20"/>
      <c r="C473" s="21"/>
      <c r="D473" s="22"/>
      <c r="E473" s="23"/>
    </row>
    <row r="474" spans="1:5">
      <c r="A474" s="19"/>
      <c r="B474" s="20"/>
      <c r="C474" s="21"/>
      <c r="D474" s="22"/>
      <c r="E474" s="23"/>
    </row>
    <row r="475" spans="1:5">
      <c r="A475" s="19"/>
      <c r="B475" s="20"/>
      <c r="C475" s="21"/>
      <c r="D475" s="22"/>
      <c r="E475" s="23"/>
    </row>
    <row r="476" spans="1:5">
      <c r="A476" s="19"/>
      <c r="B476" s="20"/>
      <c r="C476" s="21"/>
      <c r="D476" s="22"/>
      <c r="E476" s="23"/>
    </row>
    <row r="477" spans="1:5">
      <c r="A477" s="19"/>
      <c r="B477" s="20"/>
      <c r="C477" s="21"/>
      <c r="D477" s="22"/>
      <c r="E477" s="23"/>
    </row>
    <row r="478" spans="1:5">
      <c r="A478" s="19"/>
      <c r="B478" s="20"/>
      <c r="C478" s="21"/>
      <c r="D478" s="22"/>
      <c r="E478" s="23"/>
    </row>
    <row r="479" spans="1:5">
      <c r="A479" s="19"/>
      <c r="B479" s="20"/>
      <c r="C479" s="21"/>
      <c r="D479" s="22"/>
      <c r="E479" s="23"/>
    </row>
    <row r="480" spans="1:5">
      <c r="A480" s="19"/>
      <c r="B480" s="20"/>
      <c r="C480" s="21"/>
      <c r="D480" s="22"/>
      <c r="E480" s="23"/>
    </row>
    <row r="481" spans="1:5">
      <c r="A481" s="19"/>
      <c r="B481" s="20"/>
      <c r="C481" s="21"/>
      <c r="D481" s="22"/>
      <c r="E481" s="23"/>
    </row>
    <row r="482" spans="1:5">
      <c r="A482" s="19"/>
      <c r="B482" s="20"/>
      <c r="C482" s="21"/>
      <c r="D482" s="22"/>
      <c r="E482" s="23"/>
    </row>
    <row r="483" spans="1:5">
      <c r="A483" s="19"/>
      <c r="B483" s="20"/>
      <c r="C483" s="21"/>
      <c r="D483" s="36"/>
      <c r="E483" s="23"/>
    </row>
    <row r="484" spans="1:5">
      <c r="A484" s="19"/>
      <c r="B484" s="20"/>
      <c r="C484" s="21"/>
      <c r="D484" s="36"/>
      <c r="E484" s="23"/>
    </row>
    <row r="485" spans="1:5">
      <c r="A485" s="19"/>
      <c r="B485" s="20"/>
      <c r="C485" s="21"/>
      <c r="D485" s="22"/>
      <c r="E485" s="23"/>
    </row>
    <row r="486" spans="1:5">
      <c r="A486" s="19"/>
      <c r="B486" s="20"/>
      <c r="C486" s="21"/>
      <c r="D486" s="22"/>
      <c r="E486" s="23"/>
    </row>
    <row r="487" spans="1:5">
      <c r="A487" s="19"/>
      <c r="B487" s="20"/>
      <c r="C487" s="21"/>
      <c r="D487" s="22"/>
      <c r="E487" s="23"/>
    </row>
    <row r="488" spans="1:5">
      <c r="A488" s="19"/>
      <c r="B488" s="20"/>
      <c r="C488" s="21"/>
      <c r="D488" s="22"/>
      <c r="E488" s="23"/>
    </row>
    <row r="489" spans="1:5">
      <c r="A489" s="19"/>
      <c r="B489" s="20"/>
      <c r="C489" s="21"/>
      <c r="D489" s="22"/>
      <c r="E489" s="23"/>
    </row>
    <row r="490" spans="1:5">
      <c r="A490" s="19"/>
      <c r="B490" s="20"/>
      <c r="C490" s="21"/>
      <c r="D490" s="22"/>
      <c r="E490" s="23"/>
    </row>
    <row r="491" spans="1:5">
      <c r="A491" s="19"/>
      <c r="B491" s="20"/>
      <c r="C491" s="21"/>
      <c r="D491" s="22"/>
      <c r="E491" s="23"/>
    </row>
    <row r="492" spans="1:5">
      <c r="A492" s="19"/>
      <c r="B492" s="20"/>
      <c r="C492" s="21"/>
      <c r="D492" s="22"/>
      <c r="E492" s="23"/>
    </row>
    <row r="493" spans="1:5">
      <c r="A493" s="19"/>
      <c r="B493" s="20"/>
      <c r="C493" s="21"/>
      <c r="D493" s="22"/>
      <c r="E493" s="23"/>
    </row>
    <row r="494" spans="1:5">
      <c r="A494" s="19"/>
      <c r="B494" s="20"/>
      <c r="C494" s="21"/>
      <c r="D494" s="22"/>
      <c r="E494" s="23"/>
    </row>
    <row r="495" spans="1:5">
      <c r="A495" s="19"/>
      <c r="B495" s="20"/>
      <c r="C495" s="21"/>
      <c r="D495" s="22"/>
      <c r="E495" s="23"/>
    </row>
    <row r="496" spans="1:5">
      <c r="A496" s="19"/>
      <c r="B496" s="20"/>
      <c r="C496" s="21"/>
      <c r="D496" s="22"/>
      <c r="E496" s="23"/>
    </row>
    <row r="497" spans="1:5">
      <c r="A497" s="19"/>
      <c r="B497" s="20"/>
      <c r="C497" s="21"/>
      <c r="D497" s="22"/>
      <c r="E497" s="23"/>
    </row>
    <row r="498" spans="1:5">
      <c r="A498" s="19"/>
      <c r="B498" s="20"/>
      <c r="C498" s="21"/>
      <c r="D498" s="36"/>
      <c r="E498" s="23"/>
    </row>
    <row r="499" spans="1:5">
      <c r="A499" s="19"/>
      <c r="B499" s="20"/>
      <c r="C499" s="21"/>
      <c r="D499" s="22"/>
      <c r="E499" s="23"/>
    </row>
    <row r="500" spans="1:5">
      <c r="A500" s="19"/>
      <c r="B500" s="20"/>
      <c r="C500" s="21"/>
      <c r="D500" s="22"/>
      <c r="E500" s="23"/>
    </row>
    <row r="501" spans="1:5">
      <c r="A501" s="19"/>
      <c r="B501" s="20"/>
      <c r="C501" s="21"/>
      <c r="D501" s="22"/>
      <c r="E501" s="23"/>
    </row>
    <row r="502" spans="1:5">
      <c r="A502" s="19"/>
      <c r="B502" s="20"/>
      <c r="C502" s="21"/>
      <c r="D502" s="36"/>
      <c r="E502" s="23"/>
    </row>
    <row r="503" spans="1:5">
      <c r="A503" s="19"/>
      <c r="B503" s="20"/>
      <c r="C503" s="21"/>
      <c r="D503" s="22"/>
      <c r="E503" s="23"/>
    </row>
    <row r="504" spans="1:5">
      <c r="A504" s="19"/>
      <c r="B504" s="20"/>
      <c r="C504" s="21"/>
      <c r="D504" s="22"/>
      <c r="E504" s="23"/>
    </row>
    <row r="505" spans="1:5">
      <c r="A505" s="19"/>
      <c r="B505" s="20"/>
      <c r="C505" s="21"/>
      <c r="D505" s="22"/>
      <c r="E505" s="23"/>
    </row>
    <row r="506" spans="1:5">
      <c r="A506" s="19"/>
      <c r="B506" s="20"/>
      <c r="C506" s="21"/>
      <c r="D506" s="22"/>
      <c r="E506" s="23"/>
    </row>
    <row r="507" spans="1:5">
      <c r="A507" s="19"/>
      <c r="B507" s="20"/>
      <c r="C507" s="21"/>
      <c r="D507" s="22"/>
      <c r="E507" s="23"/>
    </row>
    <row r="508" spans="1:5">
      <c r="A508" s="19"/>
      <c r="B508" s="20"/>
      <c r="C508" s="21"/>
      <c r="D508" s="22"/>
      <c r="E508" s="23"/>
    </row>
    <row r="509" spans="1:5">
      <c r="A509" s="19"/>
      <c r="B509" s="20"/>
      <c r="C509" s="21"/>
      <c r="D509" s="22"/>
      <c r="E509" s="23"/>
    </row>
    <row r="510" spans="1:5">
      <c r="A510" s="19"/>
      <c r="B510" s="20"/>
      <c r="C510" s="21"/>
      <c r="D510" s="36"/>
      <c r="E510" s="23"/>
    </row>
    <row r="511" spans="1:5">
      <c r="A511" s="19"/>
      <c r="B511" s="20"/>
      <c r="C511" s="21"/>
      <c r="D511" s="22"/>
      <c r="E511" s="23"/>
    </row>
    <row r="512" spans="1:5">
      <c r="A512" s="19"/>
      <c r="B512" s="20"/>
      <c r="C512" s="21"/>
      <c r="D512" s="22"/>
      <c r="E512" s="23"/>
    </row>
    <row r="513" spans="1:5">
      <c r="A513" s="19"/>
      <c r="B513" s="20"/>
      <c r="C513" s="21"/>
      <c r="D513" s="22"/>
      <c r="E513" s="23"/>
    </row>
    <row r="514" spans="1:5">
      <c r="A514" s="19"/>
      <c r="B514" s="20"/>
      <c r="C514" s="21"/>
      <c r="D514" s="22"/>
      <c r="E514" s="23"/>
    </row>
    <row r="515" spans="1:5">
      <c r="A515" s="19"/>
      <c r="B515" s="20"/>
      <c r="C515" s="21"/>
      <c r="D515" s="22"/>
      <c r="E515" s="23"/>
    </row>
    <row r="516" spans="1:5">
      <c r="A516" s="19"/>
      <c r="B516" s="20"/>
      <c r="C516" s="21"/>
      <c r="D516" s="22"/>
      <c r="E516" s="23"/>
    </row>
    <row r="517" spans="1:5">
      <c r="A517" s="19"/>
      <c r="B517" s="20"/>
      <c r="C517" s="21"/>
      <c r="D517" s="22"/>
      <c r="E517" s="23"/>
    </row>
    <row r="518" spans="1:5">
      <c r="A518" s="19"/>
      <c r="B518" s="20"/>
      <c r="C518" s="21"/>
      <c r="D518" s="22"/>
      <c r="E518" s="23"/>
    </row>
    <row r="519" spans="1:5">
      <c r="A519" s="19"/>
      <c r="B519" s="20"/>
      <c r="C519" s="21"/>
      <c r="D519" s="22"/>
      <c r="E519" s="23"/>
    </row>
    <row r="520" spans="1:5">
      <c r="A520" s="19"/>
      <c r="B520" s="20"/>
      <c r="C520" s="21"/>
      <c r="D520" s="22"/>
      <c r="E520" s="23"/>
    </row>
    <row r="521" spans="1:5">
      <c r="A521" s="19"/>
      <c r="B521" s="20"/>
      <c r="C521" s="21"/>
      <c r="D521" s="22"/>
      <c r="E521" s="23"/>
    </row>
    <row r="522" spans="1:5">
      <c r="A522" s="19"/>
      <c r="B522" s="20"/>
      <c r="C522" s="21"/>
      <c r="D522" s="22"/>
      <c r="E522" s="23"/>
    </row>
    <row r="523" spans="1:5">
      <c r="A523" s="19"/>
      <c r="B523" s="20"/>
      <c r="C523" s="21"/>
      <c r="D523" s="22"/>
      <c r="E523" s="23"/>
    </row>
    <row r="524" spans="1:5">
      <c r="A524" s="19"/>
      <c r="B524" s="20"/>
      <c r="C524" s="21"/>
      <c r="D524" s="22"/>
      <c r="E524" s="23"/>
    </row>
    <row r="525" spans="1:5">
      <c r="A525" s="19"/>
      <c r="B525" s="20"/>
      <c r="C525" s="21"/>
      <c r="D525" s="22"/>
      <c r="E525" s="23"/>
    </row>
    <row r="526" spans="1:5">
      <c r="A526" s="19"/>
      <c r="B526" s="20"/>
      <c r="C526" s="21"/>
      <c r="D526" s="22"/>
      <c r="E526" s="23"/>
    </row>
    <row r="527" spans="1:5">
      <c r="A527" s="19"/>
      <c r="B527" s="20"/>
      <c r="C527" s="21"/>
      <c r="D527" s="22"/>
      <c r="E527" s="23"/>
    </row>
    <row r="528" spans="1:5">
      <c r="A528" s="19"/>
      <c r="B528" s="20"/>
      <c r="C528" s="21"/>
      <c r="D528" s="22"/>
      <c r="E528" s="23"/>
    </row>
    <row r="529" spans="1:5">
      <c r="A529" s="19"/>
      <c r="B529" s="20"/>
      <c r="C529" s="21"/>
      <c r="D529" s="22"/>
      <c r="E529" s="23"/>
    </row>
    <row r="530" spans="1:5">
      <c r="A530" s="19"/>
      <c r="B530" s="20"/>
      <c r="C530" s="21"/>
      <c r="D530" s="22"/>
      <c r="E530" s="23"/>
    </row>
    <row r="531" spans="1:5">
      <c r="A531" s="19"/>
      <c r="B531" s="20"/>
      <c r="C531" s="21"/>
      <c r="D531" s="22"/>
      <c r="E531" s="23"/>
    </row>
    <row r="532" spans="1:5">
      <c r="A532" s="19"/>
      <c r="B532" s="20"/>
      <c r="C532" s="21"/>
      <c r="D532" s="22"/>
      <c r="E532" s="23"/>
    </row>
    <row r="533" spans="1:5">
      <c r="A533" s="19"/>
      <c r="B533" s="20"/>
      <c r="C533" s="21"/>
      <c r="D533" s="22"/>
      <c r="E533" s="23"/>
    </row>
    <row r="534" spans="1:5">
      <c r="A534" s="19"/>
      <c r="B534" s="20"/>
      <c r="C534" s="21"/>
      <c r="D534" s="22"/>
      <c r="E534" s="23"/>
    </row>
    <row r="535" spans="1:5">
      <c r="A535" s="19"/>
      <c r="B535" s="20"/>
      <c r="C535" s="21"/>
      <c r="D535" s="36"/>
      <c r="E535" s="23"/>
    </row>
    <row r="536" spans="1:5">
      <c r="A536" s="19"/>
      <c r="B536" s="20"/>
      <c r="C536" s="21"/>
      <c r="D536" s="22"/>
      <c r="E536" s="23"/>
    </row>
    <row r="537" spans="1:5">
      <c r="A537" s="19"/>
      <c r="B537" s="20"/>
      <c r="C537" s="21"/>
      <c r="D537" s="22"/>
      <c r="E537" s="23"/>
    </row>
    <row r="538" spans="1:5">
      <c r="A538" s="19"/>
      <c r="B538" s="20"/>
      <c r="C538" s="21"/>
      <c r="D538" s="22"/>
      <c r="E538" s="23"/>
    </row>
    <row r="539" spans="1:5">
      <c r="A539" s="19"/>
      <c r="B539" s="20"/>
      <c r="C539" s="21"/>
      <c r="D539" s="22"/>
      <c r="E539" s="23"/>
    </row>
    <row r="540" spans="1:5">
      <c r="A540" s="19"/>
      <c r="B540" s="20"/>
      <c r="C540" s="21"/>
      <c r="D540" s="22"/>
      <c r="E540" s="23"/>
    </row>
    <row r="541" spans="1:5">
      <c r="A541" s="19"/>
      <c r="B541" s="20"/>
      <c r="C541" s="21"/>
      <c r="D541" s="22"/>
      <c r="E541" s="23"/>
    </row>
    <row r="542" spans="1:5">
      <c r="A542" s="19"/>
      <c r="B542" s="20"/>
      <c r="C542" s="21"/>
      <c r="D542" s="22"/>
      <c r="E542" s="23"/>
    </row>
    <row r="543" spans="1:5">
      <c r="A543" s="19"/>
      <c r="B543" s="20"/>
      <c r="C543" s="21"/>
      <c r="D543" s="22"/>
      <c r="E543" s="23"/>
    </row>
    <row r="544" spans="1:5">
      <c r="A544" s="19"/>
      <c r="B544" s="20"/>
      <c r="C544" s="21"/>
      <c r="D544" s="22"/>
      <c r="E544" s="23"/>
    </row>
    <row r="545" spans="1:5">
      <c r="A545" s="19"/>
      <c r="B545" s="20"/>
      <c r="C545" s="21"/>
      <c r="D545" s="22"/>
      <c r="E545" s="23"/>
    </row>
    <row r="546" spans="1:5">
      <c r="A546" s="19"/>
      <c r="B546" s="20"/>
      <c r="C546" s="21"/>
      <c r="D546" s="22"/>
      <c r="E546" s="23"/>
    </row>
    <row r="547" spans="1:5">
      <c r="A547" s="19"/>
      <c r="B547" s="20"/>
      <c r="C547" s="21"/>
      <c r="D547" s="22"/>
      <c r="E547" s="23"/>
    </row>
    <row r="548" spans="1:5">
      <c r="A548" s="19"/>
      <c r="B548" s="20"/>
      <c r="C548" s="21"/>
      <c r="D548" s="22"/>
      <c r="E548" s="23"/>
    </row>
    <row r="549" spans="1:5">
      <c r="A549" s="19"/>
      <c r="B549" s="20"/>
      <c r="C549" s="21"/>
      <c r="D549" s="22"/>
      <c r="E549" s="23"/>
    </row>
    <row r="550" spans="1:5">
      <c r="A550" s="19"/>
      <c r="B550" s="20"/>
      <c r="C550" s="21"/>
      <c r="D550" s="22"/>
      <c r="E550" s="23"/>
    </row>
    <row r="551" spans="1:5">
      <c r="A551" s="19"/>
      <c r="B551" s="20"/>
      <c r="C551" s="21"/>
      <c r="D551" s="22"/>
      <c r="E551" s="23"/>
    </row>
    <row r="552" spans="1:5">
      <c r="A552" s="19"/>
      <c r="B552" s="20"/>
      <c r="C552" s="21"/>
      <c r="D552" s="22"/>
      <c r="E552" s="23"/>
    </row>
    <row r="553" spans="1:5">
      <c r="A553" s="19"/>
      <c r="B553" s="20"/>
      <c r="C553" s="21"/>
      <c r="D553" s="22"/>
      <c r="E553" s="23"/>
    </row>
    <row r="554" spans="1:5">
      <c r="A554" s="19"/>
      <c r="B554" s="20"/>
      <c r="C554" s="21"/>
      <c r="D554" s="22"/>
      <c r="E554" s="23"/>
    </row>
    <row r="555" spans="1:5">
      <c r="A555" s="19"/>
      <c r="B555" s="20"/>
      <c r="C555" s="21"/>
      <c r="D555" s="22"/>
      <c r="E555" s="23"/>
    </row>
    <row r="556" spans="1:5">
      <c r="A556" s="19"/>
      <c r="B556" s="20"/>
      <c r="C556" s="21"/>
      <c r="D556" s="36"/>
      <c r="E556" s="23"/>
    </row>
    <row r="557" spans="1:5">
      <c r="A557" s="19"/>
      <c r="B557" s="20"/>
      <c r="C557" s="21"/>
      <c r="D557" s="22"/>
      <c r="E557" s="23"/>
    </row>
    <row r="558" spans="1:5">
      <c r="A558" s="19"/>
      <c r="B558" s="20"/>
      <c r="C558" s="21"/>
      <c r="D558" s="22"/>
      <c r="E558" s="23"/>
    </row>
    <row r="559" spans="1:5">
      <c r="A559" s="19"/>
      <c r="B559" s="20"/>
      <c r="C559" s="21"/>
      <c r="D559" s="36"/>
      <c r="E559" s="23"/>
    </row>
    <row r="560" spans="1:5">
      <c r="A560" s="19"/>
      <c r="B560" s="20"/>
      <c r="C560" s="21"/>
      <c r="D560" s="22"/>
      <c r="E560" s="23"/>
    </row>
    <row r="561" spans="1:5">
      <c r="A561" s="19"/>
      <c r="B561" s="20"/>
      <c r="C561" s="21"/>
      <c r="D561" s="22"/>
      <c r="E561" s="23"/>
    </row>
    <row r="562" spans="1:5">
      <c r="A562" s="19"/>
      <c r="B562" s="20"/>
      <c r="C562" s="21"/>
      <c r="D562" s="22"/>
      <c r="E562" s="29"/>
    </row>
    <row r="563" spans="1:5">
      <c r="A563" s="19"/>
      <c r="B563" s="20"/>
      <c r="C563" s="21"/>
      <c r="D563" s="36"/>
      <c r="E563" s="23"/>
    </row>
    <row r="564" spans="1:5">
      <c r="A564" s="19"/>
      <c r="B564" s="20"/>
      <c r="C564" s="21"/>
      <c r="D564" s="36"/>
      <c r="E564" s="23"/>
    </row>
    <row r="565" spans="1:5">
      <c r="A565" s="19"/>
      <c r="B565" s="20"/>
      <c r="C565" s="21"/>
      <c r="D565" s="22"/>
      <c r="E565" s="23"/>
    </row>
    <row r="566" spans="1:5">
      <c r="A566" s="19"/>
      <c r="B566" s="20"/>
      <c r="C566" s="21"/>
      <c r="D566" s="22"/>
      <c r="E566" s="23"/>
    </row>
    <row r="567" spans="1:5">
      <c r="A567" s="19"/>
      <c r="B567" s="20"/>
      <c r="C567" s="21"/>
      <c r="D567" s="22"/>
      <c r="E567" s="29"/>
    </row>
    <row r="568" spans="1:5">
      <c r="A568" s="19"/>
      <c r="B568" s="20"/>
      <c r="C568" s="21"/>
      <c r="D568" s="22"/>
      <c r="E568" s="23"/>
    </row>
    <row r="569" spans="1:5">
      <c r="A569" s="19"/>
      <c r="B569" s="20"/>
      <c r="C569" s="21"/>
      <c r="D569" s="22"/>
      <c r="E569" s="23"/>
    </row>
    <row r="570" spans="1:5">
      <c r="A570" s="19"/>
      <c r="B570" s="20"/>
      <c r="C570" s="21"/>
      <c r="D570" s="22"/>
      <c r="E570" s="23"/>
    </row>
    <row r="571" spans="1:5">
      <c r="A571" s="19"/>
      <c r="B571" s="20"/>
      <c r="C571" s="21"/>
      <c r="D571" s="22"/>
      <c r="E571" s="23"/>
    </row>
    <row r="572" spans="1:5">
      <c r="A572" s="19"/>
      <c r="B572" s="20"/>
      <c r="C572" s="21"/>
      <c r="D572" s="22"/>
      <c r="E572" s="23"/>
    </row>
    <row r="573" spans="1:5">
      <c r="A573" s="19"/>
      <c r="B573" s="20"/>
      <c r="C573" s="21"/>
      <c r="D573" s="22"/>
      <c r="E573" s="23"/>
    </row>
    <row r="574" spans="1:5">
      <c r="A574" s="19"/>
      <c r="B574" s="20"/>
      <c r="C574" s="21"/>
      <c r="D574" s="22"/>
      <c r="E574" s="23"/>
    </row>
    <row r="575" spans="1:5">
      <c r="A575" s="19"/>
      <c r="B575" s="20"/>
      <c r="C575" s="21"/>
      <c r="D575" s="36"/>
      <c r="E575" s="23"/>
    </row>
    <row r="576" spans="1:5">
      <c r="A576" s="19"/>
      <c r="B576" s="20"/>
      <c r="C576" s="21"/>
      <c r="D576" s="22"/>
      <c r="E576" s="23"/>
    </row>
    <row r="577" spans="1:5">
      <c r="A577" s="19"/>
      <c r="B577" s="20"/>
      <c r="C577" s="21"/>
      <c r="D577" s="22"/>
      <c r="E577" s="23"/>
    </row>
    <row r="578" spans="1:5">
      <c r="A578" s="19"/>
      <c r="B578" s="20"/>
      <c r="C578" s="21"/>
      <c r="D578" s="22"/>
      <c r="E578" s="23"/>
    </row>
    <row r="579" spans="1:5">
      <c r="A579" s="19"/>
      <c r="B579" s="20"/>
      <c r="C579" s="21"/>
      <c r="D579" s="22"/>
      <c r="E579" s="23"/>
    </row>
    <row r="580" spans="1:5">
      <c r="A580" s="19"/>
      <c r="B580" s="20"/>
      <c r="C580" s="21"/>
      <c r="D580" s="22"/>
      <c r="E580" s="23"/>
    </row>
    <row r="581" spans="1:5">
      <c r="A581" s="19"/>
      <c r="B581" s="20"/>
      <c r="C581" s="21"/>
      <c r="D581" s="22"/>
      <c r="E581" s="23"/>
    </row>
    <row r="582" spans="1:5">
      <c r="A582" s="19"/>
      <c r="B582" s="20"/>
      <c r="C582" s="21"/>
      <c r="D582" s="22"/>
      <c r="E582" s="23"/>
    </row>
    <row r="583" spans="1:5">
      <c r="A583" s="19"/>
      <c r="B583" s="20"/>
      <c r="C583" s="21"/>
      <c r="D583" s="22"/>
      <c r="E583" s="23"/>
    </row>
    <row r="584" spans="1:5">
      <c r="A584" s="19"/>
      <c r="B584" s="20"/>
      <c r="C584" s="21"/>
      <c r="D584" s="22"/>
      <c r="E584" s="29"/>
    </row>
    <row r="585" spans="1:5">
      <c r="A585" s="19"/>
      <c r="B585" s="20"/>
      <c r="C585" s="21"/>
      <c r="D585" s="22"/>
      <c r="E585" s="23"/>
    </row>
    <row r="586" spans="1:5">
      <c r="A586" s="19"/>
      <c r="B586" s="20"/>
      <c r="C586" s="21"/>
      <c r="D586" s="36"/>
      <c r="E586" s="23"/>
    </row>
    <row r="587" spans="1:5">
      <c r="A587" s="19"/>
      <c r="B587" s="20"/>
      <c r="C587" s="21"/>
      <c r="D587" s="22"/>
      <c r="E587" s="23"/>
    </row>
    <row r="588" spans="1:5">
      <c r="A588" s="19"/>
      <c r="B588" s="20"/>
      <c r="C588" s="21"/>
      <c r="D588" s="36"/>
      <c r="E588" s="23"/>
    </row>
    <row r="589" spans="1:5">
      <c r="A589" s="19"/>
      <c r="B589" s="20"/>
      <c r="C589" s="21"/>
      <c r="D589" s="22"/>
      <c r="E589" s="23"/>
    </row>
    <row r="590" spans="1:5">
      <c r="A590" s="19"/>
      <c r="B590" s="20"/>
      <c r="C590" s="21"/>
      <c r="D590" s="22"/>
      <c r="E590" s="23"/>
    </row>
    <row r="591" spans="1:5">
      <c r="A591" s="19"/>
      <c r="B591" s="20"/>
      <c r="C591" s="21"/>
      <c r="D591" s="36"/>
      <c r="E591" s="23"/>
    </row>
    <row r="592" spans="1:5">
      <c r="A592" s="19"/>
      <c r="B592" s="20"/>
      <c r="C592" s="21"/>
      <c r="D592" s="22"/>
      <c r="E592" s="23"/>
    </row>
    <row r="593" spans="1:5">
      <c r="A593" s="19"/>
      <c r="B593" s="20"/>
      <c r="C593" s="21"/>
      <c r="D593" s="22"/>
      <c r="E593" s="23"/>
    </row>
    <row r="594" spans="1:5">
      <c r="A594" s="19"/>
      <c r="B594" s="20"/>
      <c r="C594" s="21"/>
      <c r="D594" s="36"/>
      <c r="E594" s="23"/>
    </row>
    <row r="595" spans="1:5">
      <c r="A595" s="19"/>
      <c r="B595" s="20"/>
      <c r="C595" s="21"/>
      <c r="D595" s="22"/>
      <c r="E595" s="23"/>
    </row>
    <row r="596" spans="1:5">
      <c r="A596" s="19"/>
      <c r="B596" s="20"/>
      <c r="C596" s="21"/>
      <c r="D596" s="22"/>
      <c r="E596" s="23"/>
    </row>
    <row r="597" spans="1:5">
      <c r="A597" s="19"/>
      <c r="B597" s="20"/>
      <c r="C597" s="21"/>
      <c r="D597" s="22"/>
      <c r="E597" s="23"/>
    </row>
    <row r="598" spans="1:5">
      <c r="A598" s="19"/>
      <c r="B598" s="20"/>
      <c r="C598" s="21"/>
      <c r="D598" s="22"/>
      <c r="E598" s="23"/>
    </row>
    <row r="599" spans="1:5">
      <c r="A599" s="19"/>
      <c r="B599" s="20"/>
      <c r="C599" s="21"/>
      <c r="D599" s="36"/>
      <c r="E599" s="23"/>
    </row>
    <row r="600" spans="1:5">
      <c r="A600" s="19"/>
      <c r="B600" s="20"/>
      <c r="C600" s="21"/>
      <c r="D600" s="36"/>
      <c r="E600" s="23"/>
    </row>
    <row r="601" spans="1:5">
      <c r="A601" s="19"/>
      <c r="B601" s="20"/>
      <c r="C601" s="21"/>
      <c r="D601" s="22"/>
      <c r="E601" s="23"/>
    </row>
    <row r="602" spans="1:5">
      <c r="A602" s="19"/>
      <c r="B602" s="20"/>
      <c r="C602" s="21"/>
      <c r="D602" s="22"/>
      <c r="E602" s="23"/>
    </row>
    <row r="603" spans="1:5">
      <c r="A603" s="19"/>
      <c r="B603" s="20"/>
      <c r="C603" s="21"/>
      <c r="D603" s="22"/>
      <c r="E603" s="23"/>
    </row>
    <row r="604" spans="1:5">
      <c r="A604" s="19"/>
      <c r="B604" s="20"/>
      <c r="C604" s="21"/>
      <c r="D604" s="22"/>
      <c r="E604" s="23"/>
    </row>
    <row r="605" spans="1:5">
      <c r="A605" s="19"/>
      <c r="B605" s="20"/>
      <c r="C605" s="21"/>
      <c r="D605" s="22"/>
      <c r="E605" s="23"/>
    </row>
    <row r="606" spans="1:5">
      <c r="A606" s="19"/>
      <c r="B606" s="20"/>
      <c r="C606" s="21"/>
      <c r="D606" s="22"/>
      <c r="E606" s="23"/>
    </row>
    <row r="607" spans="1:5">
      <c r="A607" s="19"/>
      <c r="B607" s="20"/>
      <c r="C607" s="21"/>
      <c r="D607" s="36"/>
      <c r="E607" s="23"/>
    </row>
    <row r="608" spans="1:5">
      <c r="A608" s="19"/>
      <c r="B608" s="20"/>
      <c r="C608" s="21"/>
      <c r="D608" s="22"/>
      <c r="E608" s="23"/>
    </row>
    <row r="609" spans="1:5">
      <c r="A609" s="19"/>
      <c r="B609" s="20"/>
      <c r="C609" s="21"/>
      <c r="D609" s="36"/>
      <c r="E609" s="23"/>
    </row>
    <row r="610" spans="1:5">
      <c r="A610" s="19"/>
      <c r="B610" s="20"/>
      <c r="C610" s="21"/>
      <c r="D610" s="36"/>
      <c r="E610" s="23"/>
    </row>
    <row r="611" spans="1:5">
      <c r="A611" s="19"/>
      <c r="B611" s="20"/>
      <c r="C611" s="21"/>
      <c r="D611" s="36"/>
      <c r="E611" s="23"/>
    </row>
    <row r="612" spans="1:5">
      <c r="A612" s="19"/>
      <c r="B612" s="20"/>
      <c r="C612" s="21"/>
      <c r="D612" s="22"/>
      <c r="E612" s="23"/>
    </row>
    <row r="613" spans="1:5">
      <c r="A613" s="19"/>
      <c r="B613" s="20"/>
      <c r="C613" s="21"/>
      <c r="D613" s="22"/>
      <c r="E613" s="23"/>
    </row>
    <row r="614" spans="1:5">
      <c r="A614" s="19"/>
      <c r="B614" s="20"/>
      <c r="C614" s="21"/>
      <c r="D614" s="22"/>
      <c r="E614" s="23"/>
    </row>
    <row r="615" spans="1:5">
      <c r="A615" s="19"/>
      <c r="B615" s="20"/>
      <c r="C615" s="21"/>
      <c r="D615" s="22"/>
      <c r="E615" s="23"/>
    </row>
    <row r="616" spans="1:5">
      <c r="A616" s="19"/>
      <c r="B616" s="20"/>
      <c r="C616" s="21"/>
      <c r="D616" s="22"/>
      <c r="E616" s="23"/>
    </row>
    <row r="617" spans="1:5">
      <c r="A617" s="19"/>
      <c r="B617" s="20"/>
      <c r="C617" s="21"/>
      <c r="D617" s="22"/>
      <c r="E617" s="23"/>
    </row>
    <row r="618" spans="1:5">
      <c r="A618" s="19"/>
      <c r="B618" s="20"/>
      <c r="C618" s="21"/>
      <c r="D618" s="22"/>
      <c r="E618" s="23"/>
    </row>
    <row r="619" spans="1:5">
      <c r="A619" s="19"/>
      <c r="B619" s="20"/>
      <c r="C619" s="21"/>
      <c r="D619" s="22"/>
      <c r="E619" s="23"/>
    </row>
    <row r="620" spans="1:5">
      <c r="A620" s="19"/>
      <c r="B620" s="20"/>
      <c r="C620" s="21"/>
      <c r="D620" s="22"/>
      <c r="E620" s="23"/>
    </row>
    <row r="621" spans="1:5">
      <c r="A621" s="19"/>
      <c r="B621" s="20"/>
      <c r="C621" s="21"/>
      <c r="D621" s="22"/>
      <c r="E621" s="23"/>
    </row>
    <row r="622" spans="1:5">
      <c r="A622" s="19"/>
      <c r="B622" s="20"/>
      <c r="C622" s="21"/>
      <c r="D622" s="22"/>
      <c r="E622" s="23"/>
    </row>
    <row r="623" spans="1:5">
      <c r="A623" s="19"/>
      <c r="B623" s="20"/>
      <c r="C623" s="21"/>
      <c r="D623" s="22"/>
      <c r="E623" s="23"/>
    </row>
    <row r="624" spans="1:5">
      <c r="A624" s="19"/>
      <c r="B624" s="20"/>
      <c r="C624" s="21"/>
      <c r="D624" s="22"/>
      <c r="E624" s="23"/>
    </row>
    <row r="625" spans="1:5">
      <c r="A625" s="19"/>
      <c r="B625" s="20"/>
      <c r="C625" s="21"/>
      <c r="D625" s="22"/>
      <c r="E625" s="23"/>
    </row>
    <row r="626" spans="1:5">
      <c r="A626" s="19"/>
      <c r="B626" s="20"/>
      <c r="C626" s="21"/>
      <c r="D626" s="22"/>
      <c r="E626" s="23"/>
    </row>
    <row r="627" spans="1:5">
      <c r="A627" s="19"/>
      <c r="B627" s="20"/>
      <c r="C627" s="21"/>
      <c r="D627" s="22"/>
      <c r="E627" s="23"/>
    </row>
    <row r="628" spans="1:5">
      <c r="A628" s="19"/>
      <c r="B628" s="20"/>
      <c r="C628" s="21"/>
      <c r="D628" s="22"/>
      <c r="E628" s="23"/>
    </row>
    <row r="629" spans="1:5">
      <c r="A629" s="19"/>
      <c r="B629" s="20"/>
      <c r="C629" s="21"/>
      <c r="D629" s="22"/>
      <c r="E629" s="23"/>
    </row>
    <row r="630" spans="1:5">
      <c r="A630" s="19"/>
      <c r="B630" s="20"/>
      <c r="C630" s="21"/>
      <c r="D630" s="22"/>
      <c r="E630" s="23"/>
    </row>
    <row r="631" spans="1:5">
      <c r="A631" s="19"/>
      <c r="B631" s="20"/>
      <c r="C631" s="21"/>
      <c r="D631" s="22"/>
      <c r="E631" s="23"/>
    </row>
    <row r="632" spans="1:5">
      <c r="A632" s="19"/>
      <c r="B632" s="20"/>
      <c r="C632" s="21"/>
      <c r="D632" s="22"/>
      <c r="E632" s="23"/>
    </row>
    <row r="633" spans="1:5">
      <c r="A633" s="19"/>
      <c r="B633" s="20"/>
      <c r="C633" s="21"/>
      <c r="D633" s="22"/>
      <c r="E633" s="23"/>
    </row>
    <row r="634" spans="1:5">
      <c r="A634" s="19"/>
      <c r="B634" s="20"/>
      <c r="C634" s="21"/>
      <c r="D634" s="22"/>
      <c r="E634" s="23"/>
    </row>
    <row r="635" spans="1:5">
      <c r="A635" s="19"/>
      <c r="B635" s="20"/>
      <c r="C635" s="21"/>
      <c r="D635" s="22"/>
      <c r="E635" s="23"/>
    </row>
    <row r="636" spans="1:5">
      <c r="A636" s="19"/>
      <c r="B636" s="20"/>
      <c r="C636" s="21"/>
      <c r="D636" s="22"/>
      <c r="E636" s="23"/>
    </row>
    <row r="637" spans="1:5">
      <c r="A637" s="19"/>
      <c r="B637" s="20"/>
      <c r="C637" s="21"/>
      <c r="D637" s="22"/>
      <c r="E637" s="23"/>
    </row>
    <row r="638" spans="1:5">
      <c r="A638" s="19"/>
      <c r="B638" s="20"/>
      <c r="C638" s="21"/>
      <c r="D638" s="22"/>
      <c r="E638" s="23"/>
    </row>
    <row r="639" spans="1:5">
      <c r="A639" s="19"/>
      <c r="B639" s="20"/>
      <c r="C639" s="21"/>
      <c r="D639" s="22"/>
      <c r="E639" s="23"/>
    </row>
    <row r="640" spans="1:5">
      <c r="A640" s="19"/>
      <c r="B640" s="20"/>
      <c r="C640" s="21"/>
      <c r="D640" s="36"/>
      <c r="E640" s="23"/>
    </row>
    <row r="641" spans="1:5">
      <c r="A641" s="19"/>
      <c r="B641" s="20"/>
      <c r="C641" s="21"/>
      <c r="D641" s="22"/>
      <c r="E641" s="23"/>
    </row>
    <row r="642" spans="1:5">
      <c r="A642" s="19"/>
      <c r="B642" s="20"/>
      <c r="C642" s="21"/>
      <c r="D642" s="22"/>
      <c r="E642" s="23"/>
    </row>
    <row r="643" spans="1:5">
      <c r="A643" s="19"/>
      <c r="B643" s="20"/>
      <c r="C643" s="21"/>
      <c r="D643" s="22"/>
      <c r="E643" s="23"/>
    </row>
    <row r="644" spans="1:5">
      <c r="A644" s="19"/>
      <c r="B644" s="20"/>
      <c r="C644" s="21"/>
      <c r="D644" s="22"/>
      <c r="E644" s="23"/>
    </row>
    <row r="645" spans="1:5">
      <c r="A645" s="19"/>
      <c r="B645" s="20"/>
      <c r="C645" s="21"/>
      <c r="D645" s="22"/>
      <c r="E645" s="23"/>
    </row>
    <row r="646" spans="1:5">
      <c r="A646" s="19"/>
      <c r="B646" s="20"/>
      <c r="C646" s="21"/>
      <c r="D646" s="22"/>
      <c r="E646" s="23"/>
    </row>
    <row r="647" spans="1:5">
      <c r="A647" s="19"/>
      <c r="B647" s="20"/>
      <c r="C647" s="21"/>
      <c r="D647" s="22"/>
      <c r="E647" s="23"/>
    </row>
    <row r="648" spans="1:5">
      <c r="A648" s="19"/>
      <c r="B648" s="20"/>
      <c r="C648" s="21"/>
      <c r="D648" s="22"/>
      <c r="E648" s="23"/>
    </row>
    <row r="649" spans="1:5">
      <c r="A649" s="19"/>
      <c r="B649" s="20"/>
      <c r="C649" s="21"/>
      <c r="D649" s="22"/>
      <c r="E649" s="23"/>
    </row>
    <row r="650" spans="1:5">
      <c r="A650" s="19"/>
      <c r="B650" s="20"/>
      <c r="C650" s="21"/>
      <c r="D650" s="22"/>
      <c r="E650" s="23"/>
    </row>
    <row r="651" spans="1:5">
      <c r="A651" s="19"/>
      <c r="B651" s="20"/>
      <c r="C651" s="21"/>
      <c r="D651" s="22"/>
      <c r="E651" s="23"/>
    </row>
    <row r="652" spans="1:5">
      <c r="A652" s="19"/>
      <c r="B652" s="20"/>
      <c r="C652" s="21"/>
      <c r="D652" s="36"/>
      <c r="E652" s="23"/>
    </row>
    <row r="653" spans="1:5">
      <c r="A653" s="19"/>
      <c r="B653" s="20"/>
      <c r="C653" s="21"/>
      <c r="D653" s="22"/>
      <c r="E653" s="23"/>
    </row>
    <row r="654" spans="1:5">
      <c r="A654" s="19"/>
      <c r="B654" s="20"/>
      <c r="C654" s="21"/>
      <c r="D654" s="22"/>
      <c r="E654" s="23"/>
    </row>
    <row r="655" spans="1:5">
      <c r="A655" s="19"/>
      <c r="B655" s="20"/>
      <c r="C655" s="21"/>
      <c r="D655" s="36"/>
      <c r="E655" s="23"/>
    </row>
    <row r="656" spans="1:5">
      <c r="A656" s="19"/>
      <c r="B656" s="20"/>
      <c r="C656" s="21"/>
      <c r="D656" s="22"/>
      <c r="E656" s="23"/>
    </row>
    <row r="657" spans="1:5">
      <c r="A657" s="19"/>
      <c r="B657" s="20"/>
      <c r="C657" s="21"/>
      <c r="D657" s="22"/>
      <c r="E657" s="23"/>
    </row>
    <row r="658" spans="1:5">
      <c r="A658" s="19"/>
      <c r="B658" s="20"/>
      <c r="C658" s="21"/>
      <c r="D658" s="22"/>
      <c r="E658" s="23"/>
    </row>
    <row r="659" spans="1:5">
      <c r="A659" s="19"/>
      <c r="B659" s="20"/>
      <c r="C659" s="21"/>
      <c r="D659" s="22"/>
      <c r="E659" s="23"/>
    </row>
    <row r="660" spans="1:5">
      <c r="A660" s="19"/>
      <c r="B660" s="20"/>
      <c r="C660" s="21"/>
      <c r="D660" s="22"/>
      <c r="E660" s="23"/>
    </row>
    <row r="661" spans="1:5">
      <c r="A661" s="19"/>
      <c r="B661" s="20"/>
      <c r="C661" s="21"/>
      <c r="D661" s="22"/>
      <c r="E661" s="23"/>
    </row>
    <row r="662" spans="1:5">
      <c r="A662" s="19"/>
      <c r="B662" s="20"/>
      <c r="C662" s="21"/>
      <c r="D662" s="22"/>
      <c r="E662" s="23"/>
    </row>
    <row r="663" spans="1:5">
      <c r="A663" s="19"/>
      <c r="B663" s="20"/>
      <c r="C663" s="21"/>
      <c r="D663" s="22"/>
      <c r="E663" s="23"/>
    </row>
    <row r="664" spans="1:5">
      <c r="A664" s="19"/>
      <c r="B664" s="20"/>
      <c r="C664" s="21"/>
      <c r="D664" s="22"/>
      <c r="E664" s="23"/>
    </row>
    <row r="665" spans="1:5">
      <c r="A665" s="19"/>
      <c r="B665" s="20"/>
      <c r="C665" s="21"/>
      <c r="D665" s="22"/>
      <c r="E665" s="23"/>
    </row>
    <row r="666" spans="1:5">
      <c r="A666" s="19"/>
      <c r="B666" s="20"/>
      <c r="C666" s="21"/>
      <c r="D666" s="22"/>
      <c r="E666" s="23"/>
    </row>
    <row r="667" spans="1:5">
      <c r="A667" s="19"/>
      <c r="B667" s="20"/>
      <c r="C667" s="21"/>
      <c r="D667" s="22"/>
      <c r="E667" s="23"/>
    </row>
    <row r="668" spans="1:5">
      <c r="A668" s="19"/>
      <c r="B668" s="20"/>
      <c r="C668" s="21"/>
      <c r="D668" s="22"/>
      <c r="E668" s="23"/>
    </row>
    <row r="669" spans="1:5">
      <c r="A669" s="19"/>
      <c r="B669" s="20"/>
      <c r="C669" s="21"/>
      <c r="D669" s="22"/>
      <c r="E669" s="23"/>
    </row>
    <row r="670" spans="1:5">
      <c r="A670" s="19"/>
      <c r="B670" s="20"/>
      <c r="C670" s="21"/>
      <c r="D670" s="22"/>
      <c r="E670" s="23"/>
    </row>
    <row r="671" spans="1:5">
      <c r="A671" s="19"/>
      <c r="B671" s="20"/>
      <c r="C671" s="21"/>
      <c r="D671" s="22"/>
      <c r="E671" s="23"/>
    </row>
    <row r="672" spans="1:5">
      <c r="A672" s="19"/>
      <c r="B672" s="20"/>
      <c r="C672" s="21"/>
      <c r="D672" s="22"/>
      <c r="E672" s="23"/>
    </row>
    <row r="673" spans="1:5">
      <c r="A673" s="19"/>
      <c r="B673" s="20"/>
      <c r="C673" s="21"/>
      <c r="D673" s="22"/>
      <c r="E673" s="23"/>
    </row>
    <row r="674" spans="1:5">
      <c r="A674" s="19"/>
      <c r="B674" s="20"/>
      <c r="C674" s="21"/>
      <c r="D674" s="22"/>
      <c r="E674" s="23"/>
    </row>
    <row r="675" spans="1:5">
      <c r="A675" s="19"/>
      <c r="B675" s="20"/>
      <c r="C675" s="21"/>
      <c r="D675" s="22"/>
      <c r="E675" s="23"/>
    </row>
    <row r="676" spans="1:5">
      <c r="A676" s="19"/>
      <c r="B676" s="20"/>
      <c r="C676" s="21"/>
      <c r="D676" s="22"/>
      <c r="E676" s="23"/>
    </row>
    <row r="677" spans="1:5">
      <c r="A677" s="19"/>
      <c r="B677" s="20"/>
      <c r="C677" s="21"/>
      <c r="D677" s="22"/>
      <c r="E677" s="23"/>
    </row>
    <row r="678" spans="1:5">
      <c r="A678" s="19"/>
      <c r="B678" s="20"/>
      <c r="C678" s="21"/>
      <c r="D678" s="22"/>
      <c r="E678" s="23"/>
    </row>
    <row r="679" spans="1:5">
      <c r="A679" s="19"/>
      <c r="B679" s="20"/>
      <c r="C679" s="21"/>
      <c r="D679" s="22"/>
      <c r="E679" s="23"/>
    </row>
    <row r="680" spans="1:5">
      <c r="A680" s="19"/>
      <c r="B680" s="20"/>
      <c r="C680" s="21"/>
      <c r="D680" s="36"/>
      <c r="E680" s="23"/>
    </row>
    <row r="681" spans="1:5">
      <c r="A681" s="19"/>
      <c r="B681" s="20"/>
      <c r="C681" s="21"/>
      <c r="D681" s="22"/>
      <c r="E681" s="23"/>
    </row>
    <row r="682" spans="1:5">
      <c r="A682" s="19"/>
      <c r="B682" s="20"/>
      <c r="C682" s="21"/>
      <c r="D682" s="22"/>
      <c r="E682" s="23"/>
    </row>
    <row r="683" spans="1:5">
      <c r="A683" s="19"/>
      <c r="B683" s="20"/>
      <c r="C683" s="21"/>
      <c r="D683" s="22"/>
      <c r="E683" s="23"/>
    </row>
    <row r="684" spans="1:5">
      <c r="A684" s="19"/>
      <c r="B684" s="20"/>
      <c r="C684" s="21"/>
      <c r="D684" s="36"/>
      <c r="E684" s="23"/>
    </row>
    <row r="685" spans="1:5">
      <c r="A685" s="19"/>
      <c r="B685" s="20"/>
      <c r="C685" s="21"/>
      <c r="D685" s="22"/>
      <c r="E685" s="23"/>
    </row>
    <row r="686" spans="1:5">
      <c r="A686" s="19"/>
      <c r="B686" s="20"/>
      <c r="C686" s="21"/>
      <c r="D686" s="22"/>
      <c r="E686" s="23"/>
    </row>
    <row r="687" spans="1:5">
      <c r="A687" s="19"/>
      <c r="B687" s="20"/>
      <c r="C687" s="21"/>
      <c r="D687" s="22"/>
      <c r="E687" s="23"/>
    </row>
    <row r="688" spans="1:5">
      <c r="A688" s="19"/>
      <c r="B688" s="20"/>
      <c r="C688" s="21"/>
      <c r="D688" s="36"/>
      <c r="E688" s="23"/>
    </row>
    <row r="689" spans="1:5">
      <c r="A689" s="19"/>
      <c r="B689" s="20"/>
      <c r="C689" s="21"/>
      <c r="D689" s="36"/>
      <c r="E689" s="23"/>
    </row>
    <row r="690" spans="1:5">
      <c r="A690" s="19"/>
      <c r="B690" s="20"/>
      <c r="C690" s="21"/>
      <c r="D690" s="22"/>
      <c r="E690" s="23"/>
    </row>
    <row r="691" spans="1:5">
      <c r="A691" s="19"/>
      <c r="B691" s="20"/>
      <c r="C691" s="21"/>
      <c r="D691" s="22"/>
      <c r="E691" s="23"/>
    </row>
    <row r="692" spans="1:5">
      <c r="A692" s="19"/>
      <c r="B692" s="20"/>
      <c r="C692" s="21"/>
      <c r="D692" s="22"/>
      <c r="E692" s="23"/>
    </row>
    <row r="693" spans="1:5">
      <c r="A693" s="19"/>
      <c r="B693" s="20"/>
      <c r="C693" s="21"/>
      <c r="D693" s="22"/>
      <c r="E693" s="23"/>
    </row>
    <row r="694" spans="1:5">
      <c r="A694" s="19"/>
      <c r="B694" s="20"/>
      <c r="C694" s="21"/>
      <c r="D694" s="22"/>
      <c r="E694" s="23"/>
    </row>
    <row r="695" spans="1:5">
      <c r="A695" s="19"/>
      <c r="B695" s="20"/>
      <c r="C695" s="21"/>
      <c r="D695" s="22"/>
      <c r="E695" s="23"/>
    </row>
    <row r="696" spans="1:5">
      <c r="A696" s="19"/>
      <c r="B696" s="20"/>
      <c r="C696" s="21"/>
      <c r="D696" s="22"/>
      <c r="E696" s="23"/>
    </row>
    <row r="697" spans="1:5">
      <c r="A697" s="19"/>
      <c r="B697" s="20"/>
      <c r="C697" s="21"/>
      <c r="D697" s="22"/>
      <c r="E697" s="23"/>
    </row>
    <row r="698" spans="1:5">
      <c r="A698" s="19"/>
      <c r="B698" s="20"/>
      <c r="C698" s="21"/>
      <c r="D698" s="22"/>
      <c r="E698" s="23"/>
    </row>
    <row r="699" spans="1:5">
      <c r="A699" s="19"/>
      <c r="B699" s="20"/>
      <c r="C699" s="21"/>
      <c r="D699" s="22"/>
      <c r="E699" s="23"/>
    </row>
    <row r="700" spans="1:5">
      <c r="A700" s="19"/>
      <c r="B700" s="20"/>
      <c r="C700" s="21"/>
      <c r="D700" s="22"/>
      <c r="E700" s="23"/>
    </row>
    <row r="701" spans="1:5">
      <c r="A701" s="19"/>
      <c r="B701" s="20"/>
      <c r="C701" s="21"/>
      <c r="D701" s="22"/>
      <c r="E701" s="23"/>
    </row>
    <row r="702" spans="1:5">
      <c r="A702" s="19"/>
      <c r="B702" s="20"/>
      <c r="C702" s="21"/>
      <c r="D702" s="22"/>
      <c r="E702" s="23"/>
    </row>
    <row r="703" spans="1:5">
      <c r="A703" s="19"/>
      <c r="B703" s="20"/>
      <c r="C703" s="21"/>
      <c r="D703" s="22"/>
      <c r="E703" s="23"/>
    </row>
    <row r="704" spans="1:5">
      <c r="A704" s="19"/>
      <c r="B704" s="20"/>
      <c r="C704" s="21"/>
      <c r="D704" s="22"/>
      <c r="E704" s="23"/>
    </row>
    <row r="705" spans="1:5">
      <c r="A705" s="19"/>
      <c r="B705" s="20"/>
      <c r="C705" s="21"/>
      <c r="D705" s="22"/>
      <c r="E705" s="23"/>
    </row>
    <row r="706" spans="1:5">
      <c r="A706" s="19"/>
      <c r="B706" s="20"/>
      <c r="C706" s="21"/>
      <c r="D706" s="22"/>
      <c r="E706" s="23"/>
    </row>
    <row r="707" spans="1:5">
      <c r="A707" s="19"/>
      <c r="B707" s="20"/>
      <c r="C707" s="21"/>
      <c r="D707" s="22"/>
      <c r="E707" s="23"/>
    </row>
    <row r="708" spans="1:5">
      <c r="A708" s="19"/>
      <c r="B708" s="20"/>
      <c r="C708" s="21"/>
      <c r="D708" s="22"/>
      <c r="E708" s="23"/>
    </row>
    <row r="709" spans="1:5">
      <c r="A709" s="19"/>
      <c r="B709" s="20"/>
      <c r="C709" s="21"/>
      <c r="D709" s="22"/>
      <c r="E709" s="23"/>
    </row>
    <row r="710" spans="1:5">
      <c r="A710" s="19"/>
      <c r="B710" s="20"/>
      <c r="C710" s="21"/>
      <c r="D710" s="22"/>
      <c r="E710" s="23"/>
    </row>
    <row r="711" spans="1:5">
      <c r="A711" s="19"/>
      <c r="B711" s="20"/>
      <c r="C711" s="21"/>
      <c r="D711" s="22"/>
      <c r="E711" s="23"/>
    </row>
    <row r="712" spans="1:5">
      <c r="A712" s="19"/>
      <c r="B712" s="20"/>
      <c r="C712" s="21"/>
      <c r="D712" s="22"/>
      <c r="E712" s="23"/>
    </row>
    <row r="713" spans="1:5">
      <c r="A713" s="19"/>
      <c r="B713" s="20"/>
      <c r="C713" s="21"/>
      <c r="D713" s="22"/>
      <c r="E713" s="23"/>
    </row>
    <row r="714" spans="1:5">
      <c r="A714" s="19"/>
      <c r="B714" s="20"/>
      <c r="C714" s="21"/>
      <c r="D714" s="22"/>
      <c r="E714" s="23"/>
    </row>
    <row r="715" spans="1:5">
      <c r="A715" s="19"/>
      <c r="B715" s="20"/>
      <c r="C715" s="21"/>
      <c r="D715" s="22"/>
      <c r="E715" s="23"/>
    </row>
    <row r="716" spans="1:5">
      <c r="A716" s="19"/>
      <c r="B716" s="20"/>
      <c r="C716" s="21"/>
      <c r="D716" s="22"/>
      <c r="E716" s="23"/>
    </row>
    <row r="717" spans="1:5">
      <c r="A717" s="19"/>
      <c r="B717" s="20"/>
      <c r="C717" s="21"/>
      <c r="D717" s="22"/>
      <c r="E717" s="23"/>
    </row>
    <row r="718" spans="1:5">
      <c r="A718" s="19"/>
      <c r="B718" s="20"/>
      <c r="C718" s="21"/>
      <c r="D718" s="22"/>
      <c r="E718" s="23"/>
    </row>
    <row r="719" spans="1:5">
      <c r="A719" s="19"/>
      <c r="B719" s="20"/>
      <c r="C719" s="21"/>
      <c r="D719" s="22"/>
      <c r="E719" s="23"/>
    </row>
    <row r="720" spans="1:5">
      <c r="A720" s="19"/>
      <c r="B720" s="20"/>
      <c r="C720" s="21"/>
      <c r="D720" s="22"/>
      <c r="E720" s="23"/>
    </row>
    <row r="721" spans="1:5">
      <c r="A721" s="19"/>
      <c r="B721" s="20"/>
      <c r="C721" s="21"/>
      <c r="D721" s="22"/>
      <c r="E721" s="23"/>
    </row>
    <row r="722" spans="1:5">
      <c r="A722" s="19"/>
      <c r="B722" s="20"/>
      <c r="C722" s="21"/>
      <c r="D722" s="36"/>
      <c r="E722" s="23"/>
    </row>
    <row r="723" spans="1:5">
      <c r="A723" s="19"/>
      <c r="B723" s="20"/>
      <c r="C723" s="21"/>
      <c r="D723" s="22"/>
      <c r="E723" s="23"/>
    </row>
    <row r="724" spans="1:5">
      <c r="A724" s="19"/>
      <c r="B724" s="20"/>
      <c r="C724" s="21"/>
      <c r="D724" s="22"/>
      <c r="E724" s="23"/>
    </row>
    <row r="725" spans="1:5">
      <c r="A725" s="19"/>
      <c r="B725" s="20"/>
      <c r="C725" s="21"/>
      <c r="D725" s="36"/>
      <c r="E725" s="23"/>
    </row>
    <row r="726" spans="1:5">
      <c r="A726" s="19"/>
      <c r="B726" s="20"/>
      <c r="C726" s="21"/>
      <c r="D726" s="22"/>
      <c r="E726" s="23"/>
    </row>
    <row r="727" spans="1:5">
      <c r="A727" s="19"/>
      <c r="B727" s="20"/>
      <c r="C727" s="21"/>
      <c r="D727" s="22"/>
      <c r="E727" s="23"/>
    </row>
    <row r="728" spans="1:5">
      <c r="A728" s="19"/>
      <c r="B728" s="20"/>
      <c r="C728" s="21"/>
      <c r="D728" s="22"/>
      <c r="E728" s="23"/>
    </row>
    <row r="729" spans="1:5">
      <c r="A729" s="19"/>
      <c r="B729" s="20"/>
      <c r="C729" s="21"/>
      <c r="D729" s="22"/>
      <c r="E729" s="23"/>
    </row>
    <row r="730" spans="1:5">
      <c r="A730" s="19"/>
      <c r="B730" s="20"/>
      <c r="C730" s="21"/>
      <c r="D730" s="22"/>
      <c r="E730" s="23"/>
    </row>
    <row r="731" spans="1:5">
      <c r="A731" s="19"/>
      <c r="B731" s="20"/>
      <c r="C731" s="21"/>
      <c r="D731" s="22"/>
      <c r="E731" s="23"/>
    </row>
    <row r="732" spans="1:5">
      <c r="A732" s="19"/>
      <c r="B732" s="20"/>
      <c r="C732" s="21"/>
      <c r="D732" s="22"/>
      <c r="E732" s="23"/>
    </row>
    <row r="733" spans="1:5">
      <c r="A733" s="19"/>
      <c r="B733" s="20"/>
      <c r="C733" s="21"/>
      <c r="D733" s="22"/>
      <c r="E733" s="23"/>
    </row>
    <row r="734" spans="1:5">
      <c r="A734" s="19"/>
      <c r="B734" s="20"/>
      <c r="C734" s="21"/>
      <c r="D734" s="22"/>
      <c r="E734" s="23"/>
    </row>
    <row r="735" spans="1:5">
      <c r="A735" s="19"/>
      <c r="B735" s="20"/>
      <c r="C735" s="21"/>
      <c r="D735" s="22"/>
      <c r="E735" s="23"/>
    </row>
    <row r="736" spans="1:5">
      <c r="A736" s="19"/>
      <c r="B736" s="20"/>
      <c r="C736" s="21"/>
      <c r="D736" s="22"/>
      <c r="E736" s="23"/>
    </row>
    <row r="737" spans="1:5">
      <c r="A737" s="19"/>
      <c r="B737" s="20"/>
      <c r="C737" s="21"/>
      <c r="D737" s="22"/>
      <c r="E737" s="23"/>
    </row>
    <row r="738" spans="1:5">
      <c r="A738" s="19"/>
      <c r="B738" s="20"/>
      <c r="C738" s="21"/>
      <c r="D738" s="22"/>
      <c r="E738" s="23"/>
    </row>
    <row r="739" spans="1:5">
      <c r="A739" s="19"/>
      <c r="B739" s="20"/>
      <c r="C739" s="21"/>
      <c r="D739" s="22"/>
      <c r="E739" s="23"/>
    </row>
    <row r="740" spans="1:5">
      <c r="A740" s="19"/>
      <c r="B740" s="20"/>
      <c r="C740" s="21"/>
      <c r="D740" s="22"/>
      <c r="E740" s="23"/>
    </row>
    <row r="741" spans="1:5">
      <c r="A741" s="19"/>
      <c r="B741" s="20"/>
      <c r="C741" s="21"/>
      <c r="D741" s="22"/>
      <c r="E741" s="23"/>
    </row>
    <row r="742" spans="1:5">
      <c r="A742" s="19"/>
      <c r="B742" s="20"/>
      <c r="C742" s="21"/>
      <c r="D742" s="22"/>
      <c r="E742" s="23"/>
    </row>
    <row r="743" spans="1:5">
      <c r="A743" s="19"/>
      <c r="B743" s="20"/>
      <c r="C743" s="21"/>
      <c r="D743" s="22"/>
      <c r="E743" s="23"/>
    </row>
    <row r="744" spans="1:5">
      <c r="A744" s="19"/>
      <c r="B744" s="20"/>
      <c r="C744" s="21"/>
      <c r="D744" s="22"/>
      <c r="E744" s="23"/>
    </row>
    <row r="745" spans="1:5">
      <c r="A745" s="19"/>
      <c r="B745" s="20"/>
      <c r="C745" s="21"/>
      <c r="D745" s="22"/>
      <c r="E745" s="23"/>
    </row>
    <row r="746" spans="1:5">
      <c r="A746" s="19"/>
      <c r="B746" s="20"/>
      <c r="C746" s="21"/>
      <c r="D746" s="22"/>
      <c r="E746" s="23"/>
    </row>
    <row r="747" spans="1:5">
      <c r="A747" s="19"/>
      <c r="B747" s="20"/>
      <c r="C747" s="21"/>
      <c r="D747" s="22"/>
      <c r="E747" s="23"/>
    </row>
    <row r="748" spans="1:5">
      <c r="A748" s="19"/>
      <c r="B748" s="20"/>
      <c r="C748" s="21"/>
      <c r="D748" s="36"/>
      <c r="E748" s="23"/>
    </row>
    <row r="749" spans="1:5">
      <c r="A749" s="19"/>
      <c r="B749" s="20"/>
      <c r="C749" s="21"/>
      <c r="D749" s="22"/>
      <c r="E749" s="23"/>
    </row>
    <row r="750" spans="1:5">
      <c r="A750" s="19"/>
      <c r="B750" s="20"/>
      <c r="C750" s="21"/>
      <c r="D750" s="22"/>
      <c r="E750" s="23"/>
    </row>
    <row r="751" spans="1:5">
      <c r="A751" s="19"/>
      <c r="B751" s="20"/>
      <c r="C751" s="21"/>
      <c r="D751" s="22"/>
      <c r="E751" s="23"/>
    </row>
    <row r="752" spans="1:5">
      <c r="A752" s="19"/>
      <c r="B752" s="20"/>
      <c r="C752" s="21"/>
      <c r="D752" s="36"/>
      <c r="E752" s="23"/>
    </row>
    <row r="753" spans="1:5">
      <c r="A753" s="19"/>
      <c r="B753" s="20"/>
      <c r="C753" s="21"/>
      <c r="D753" s="22"/>
      <c r="E753" s="23"/>
    </row>
    <row r="754" spans="1:5">
      <c r="A754" s="19"/>
      <c r="B754" s="20"/>
      <c r="C754" s="21"/>
      <c r="D754" s="36"/>
      <c r="E754" s="23"/>
    </row>
    <row r="755" spans="1:5">
      <c r="A755" s="19"/>
      <c r="B755" s="20"/>
      <c r="C755" s="21"/>
      <c r="D755" s="36"/>
      <c r="E755" s="23"/>
    </row>
    <row r="756" spans="1:5">
      <c r="A756" s="19"/>
      <c r="B756" s="20"/>
      <c r="C756" s="21"/>
      <c r="D756" s="36"/>
      <c r="E756" s="23"/>
    </row>
    <row r="757" spans="1:5">
      <c r="A757" s="19"/>
      <c r="B757" s="20"/>
      <c r="C757" s="21"/>
      <c r="D757" s="22"/>
      <c r="E757" s="23"/>
    </row>
    <row r="758" spans="1:5">
      <c r="A758" s="19"/>
      <c r="B758" s="20"/>
      <c r="C758" s="21"/>
      <c r="D758" s="22"/>
      <c r="E758" s="23"/>
    </row>
    <row r="759" spans="1:5">
      <c r="A759" s="19"/>
      <c r="B759" s="20"/>
      <c r="C759" s="21"/>
      <c r="D759" s="36"/>
      <c r="E759" s="23"/>
    </row>
    <row r="760" spans="1:5">
      <c r="A760" s="19"/>
      <c r="B760" s="20"/>
      <c r="C760" s="21"/>
      <c r="D760" s="22"/>
      <c r="E760" s="23"/>
    </row>
    <row r="761" spans="1:5">
      <c r="A761" s="19"/>
      <c r="B761" s="20"/>
      <c r="C761" s="21"/>
      <c r="D761" s="22"/>
      <c r="E761" s="23"/>
    </row>
    <row r="762" spans="1:5">
      <c r="A762" s="19"/>
      <c r="B762" s="20"/>
      <c r="C762" s="21"/>
      <c r="D762" s="22"/>
      <c r="E762" s="23"/>
    </row>
    <row r="763" spans="1:5">
      <c r="A763" s="19"/>
      <c r="B763" s="20"/>
      <c r="C763" s="21"/>
      <c r="D763" s="22"/>
      <c r="E763" s="23"/>
    </row>
    <row r="764" spans="1:5">
      <c r="A764" s="19"/>
      <c r="B764" s="20"/>
      <c r="C764" s="21"/>
      <c r="D764" s="22"/>
      <c r="E764" s="23"/>
    </row>
    <row r="765" spans="1:5">
      <c r="A765" s="19"/>
      <c r="B765" s="20"/>
      <c r="C765" s="21"/>
      <c r="D765" s="22"/>
      <c r="E765" s="23"/>
    </row>
    <row r="766" spans="1:5">
      <c r="A766" s="19"/>
      <c r="B766" s="20"/>
      <c r="C766" s="21"/>
      <c r="D766" s="22"/>
      <c r="E766" s="29"/>
    </row>
    <row r="767" spans="1:5">
      <c r="A767" s="19"/>
      <c r="B767" s="20"/>
      <c r="C767" s="21"/>
      <c r="D767" s="22"/>
      <c r="E767" s="23"/>
    </row>
    <row r="768" spans="1:5">
      <c r="A768" s="19"/>
      <c r="B768" s="20"/>
      <c r="C768" s="21"/>
      <c r="D768" s="22"/>
      <c r="E768" s="23"/>
    </row>
    <row r="769" spans="1:5">
      <c r="A769" s="19"/>
      <c r="B769" s="20"/>
      <c r="C769" s="21"/>
      <c r="D769" s="22"/>
      <c r="E769" s="23"/>
    </row>
    <row r="770" spans="1:5">
      <c r="A770" s="19"/>
      <c r="B770" s="20"/>
      <c r="C770" s="21"/>
      <c r="D770" s="22"/>
      <c r="E770" s="23"/>
    </row>
    <row r="771" spans="1:5">
      <c r="A771" s="19"/>
      <c r="B771" s="20"/>
      <c r="C771" s="21"/>
      <c r="D771" s="22"/>
      <c r="E771" s="23"/>
    </row>
    <row r="772" spans="1:5">
      <c r="A772" s="19"/>
      <c r="B772" s="20"/>
      <c r="C772" s="21"/>
      <c r="D772" s="22"/>
      <c r="E772" s="23"/>
    </row>
    <row r="773" spans="1:5">
      <c r="A773" s="19"/>
      <c r="B773" s="20"/>
      <c r="C773" s="21"/>
      <c r="D773" s="22"/>
      <c r="E773" s="23"/>
    </row>
    <row r="774" spans="1:5">
      <c r="A774" s="19"/>
      <c r="B774" s="20"/>
      <c r="C774" s="21"/>
      <c r="D774" s="22"/>
      <c r="E774" s="23"/>
    </row>
    <row r="775" spans="1:5">
      <c r="A775" s="19"/>
      <c r="B775" s="20"/>
      <c r="C775" s="21"/>
      <c r="D775" s="22"/>
      <c r="E775" s="23"/>
    </row>
    <row r="776" spans="1:5">
      <c r="A776" s="19"/>
      <c r="B776" s="20"/>
      <c r="C776" s="21"/>
      <c r="D776" s="36"/>
      <c r="E776" s="23"/>
    </row>
    <row r="777" spans="1:5">
      <c r="A777" s="19"/>
      <c r="B777" s="20"/>
      <c r="C777" s="21"/>
      <c r="D777" s="22"/>
      <c r="E777" s="23"/>
    </row>
    <row r="778" spans="1:5">
      <c r="A778" s="19"/>
      <c r="B778" s="20"/>
      <c r="C778" s="21"/>
      <c r="D778" s="22"/>
      <c r="E778" s="23"/>
    </row>
    <row r="779" spans="1:5">
      <c r="A779" s="19"/>
      <c r="B779" s="20"/>
      <c r="C779" s="21"/>
      <c r="D779" s="22"/>
      <c r="E779" s="23"/>
    </row>
    <row r="780" spans="1:5">
      <c r="A780" s="19"/>
      <c r="B780" s="20"/>
      <c r="C780" s="21"/>
      <c r="D780" s="22"/>
      <c r="E780" s="23"/>
    </row>
    <row r="781" spans="1:5">
      <c r="A781" s="19"/>
      <c r="B781" s="20"/>
      <c r="C781" s="21"/>
      <c r="D781" s="22"/>
      <c r="E781" s="23"/>
    </row>
    <row r="782" spans="1:5">
      <c r="A782" s="19"/>
      <c r="B782" s="20"/>
      <c r="C782" s="21"/>
      <c r="D782" s="22"/>
      <c r="E782" s="23"/>
    </row>
    <row r="783" spans="1:5">
      <c r="A783" s="19"/>
      <c r="B783" s="20"/>
      <c r="C783" s="21"/>
      <c r="D783" s="36"/>
      <c r="E783" s="23"/>
    </row>
    <row r="784" spans="1:5">
      <c r="A784" s="19"/>
      <c r="B784" s="20"/>
      <c r="C784" s="21"/>
      <c r="D784" s="22"/>
      <c r="E784" s="23"/>
    </row>
    <row r="785" spans="1:5">
      <c r="A785" s="19"/>
      <c r="B785" s="20"/>
      <c r="C785" s="21"/>
      <c r="D785" s="22"/>
      <c r="E785" s="23"/>
    </row>
    <row r="786" spans="1:5">
      <c r="A786" s="19"/>
      <c r="B786" s="20"/>
      <c r="C786" s="21"/>
      <c r="D786" s="22"/>
      <c r="E786" s="23"/>
    </row>
    <row r="787" spans="1:5">
      <c r="A787" s="19"/>
      <c r="B787" s="20"/>
      <c r="C787" s="21"/>
      <c r="D787" s="22"/>
      <c r="E787" s="23"/>
    </row>
    <row r="788" spans="1:5">
      <c r="A788" s="19"/>
      <c r="B788" s="20"/>
      <c r="C788" s="21"/>
      <c r="D788" s="22"/>
      <c r="E788" s="23"/>
    </row>
    <row r="789" spans="1:5">
      <c r="A789" s="19"/>
      <c r="B789" s="20"/>
      <c r="C789" s="21"/>
      <c r="D789" s="36"/>
      <c r="E789" s="23"/>
    </row>
    <row r="790" spans="1:5">
      <c r="A790" s="19"/>
      <c r="B790" s="20"/>
      <c r="C790" s="21"/>
      <c r="D790" s="22"/>
      <c r="E790" s="23"/>
    </row>
    <row r="791" spans="1:5">
      <c r="A791" s="19"/>
      <c r="B791" s="20"/>
      <c r="C791" s="21"/>
      <c r="D791" s="22"/>
      <c r="E791" s="23"/>
    </row>
    <row r="792" spans="1:5">
      <c r="A792" s="19"/>
      <c r="B792" s="20"/>
      <c r="C792" s="21"/>
      <c r="D792" s="22"/>
      <c r="E792" s="23"/>
    </row>
    <row r="793" spans="1:5">
      <c r="A793" s="19"/>
      <c r="B793" s="20"/>
      <c r="C793" s="21"/>
      <c r="D793" s="22"/>
      <c r="E793" s="23"/>
    </row>
    <row r="794" spans="1:5">
      <c r="A794" s="19"/>
      <c r="B794" s="20"/>
      <c r="C794" s="21"/>
      <c r="D794" s="22"/>
      <c r="E794" s="23"/>
    </row>
    <row r="795" spans="1:5">
      <c r="A795" s="19"/>
      <c r="B795" s="20"/>
      <c r="C795" s="21"/>
      <c r="D795" s="22"/>
      <c r="E795" s="23"/>
    </row>
    <row r="796" spans="1:5">
      <c r="A796" s="19"/>
      <c r="B796" s="20"/>
      <c r="C796" s="21"/>
      <c r="D796" s="22"/>
      <c r="E796" s="23"/>
    </row>
    <row r="797" spans="1:5">
      <c r="A797" s="19"/>
      <c r="B797" s="20"/>
      <c r="C797" s="21"/>
      <c r="D797" s="22"/>
      <c r="E797" s="23"/>
    </row>
    <row r="798" spans="1:5">
      <c r="A798" s="19"/>
      <c r="B798" s="20"/>
      <c r="C798" s="21"/>
      <c r="D798" s="22"/>
      <c r="E798" s="23"/>
    </row>
    <row r="799" spans="1:5">
      <c r="A799" s="19"/>
      <c r="B799" s="20"/>
      <c r="C799" s="21"/>
      <c r="D799" s="22"/>
      <c r="E799" s="23"/>
    </row>
    <row r="800" spans="1:5">
      <c r="A800" s="19"/>
      <c r="B800" s="20"/>
      <c r="C800" s="21"/>
      <c r="D800" s="22"/>
      <c r="E800" s="23"/>
    </row>
    <row r="801" spans="1:5">
      <c r="A801" s="19"/>
      <c r="B801" s="20"/>
      <c r="C801" s="21"/>
      <c r="D801" s="22"/>
      <c r="E801" s="23"/>
    </row>
    <row r="802" spans="1:5">
      <c r="A802" s="19"/>
      <c r="B802" s="20"/>
      <c r="C802" s="21"/>
      <c r="D802" s="22"/>
      <c r="E802" s="23"/>
    </row>
    <row r="803" spans="1:5">
      <c r="A803" s="19"/>
      <c r="B803" s="20"/>
      <c r="C803" s="21"/>
      <c r="D803" s="22"/>
      <c r="E803" s="23"/>
    </row>
    <row r="804" spans="1:5">
      <c r="A804" s="19"/>
      <c r="B804" s="20"/>
      <c r="C804" s="21"/>
      <c r="D804" s="22"/>
      <c r="E804" s="23"/>
    </row>
    <row r="805" spans="1:5">
      <c r="A805" s="19"/>
      <c r="B805" s="20"/>
      <c r="C805" s="21"/>
      <c r="D805" s="22"/>
      <c r="E805" s="23"/>
    </row>
    <row r="806" spans="1:5">
      <c r="A806" s="19"/>
      <c r="B806" s="20"/>
      <c r="C806" s="21"/>
      <c r="D806" s="22"/>
      <c r="E806" s="23"/>
    </row>
    <row r="807" spans="1:5">
      <c r="A807" s="19"/>
      <c r="B807" s="20"/>
      <c r="C807" s="21"/>
      <c r="D807" s="22"/>
      <c r="E807" s="23"/>
    </row>
    <row r="808" spans="1:5">
      <c r="A808" s="19"/>
      <c r="B808" s="20"/>
      <c r="C808" s="21"/>
      <c r="D808" s="36"/>
      <c r="E808" s="23"/>
    </row>
    <row r="809" spans="1:5">
      <c r="A809" s="19"/>
      <c r="B809" s="20"/>
      <c r="C809" s="21"/>
      <c r="D809" s="36"/>
      <c r="E809" s="23"/>
    </row>
    <row r="810" spans="1:5">
      <c r="A810" s="19"/>
      <c r="B810" s="20"/>
      <c r="C810" s="21"/>
      <c r="D810" s="36"/>
      <c r="E810" s="23"/>
    </row>
    <row r="811" spans="1:5">
      <c r="A811" s="19"/>
      <c r="B811" s="20"/>
      <c r="C811" s="21"/>
      <c r="D811" s="36"/>
      <c r="E811" s="23"/>
    </row>
    <row r="812" spans="1:5">
      <c r="A812" s="19"/>
      <c r="B812" s="20"/>
      <c r="C812" s="21"/>
      <c r="D812" s="22"/>
      <c r="E812" s="23"/>
    </row>
    <row r="813" spans="1:5">
      <c r="A813" s="19"/>
      <c r="B813" s="20"/>
      <c r="C813" s="21"/>
      <c r="D813" s="22"/>
      <c r="E813" s="23"/>
    </row>
    <row r="814" spans="1:5">
      <c r="A814" s="19"/>
      <c r="B814" s="20"/>
      <c r="C814" s="21"/>
      <c r="D814" s="36"/>
      <c r="E814" s="23"/>
    </row>
    <row r="815" spans="1:5">
      <c r="A815" s="19"/>
      <c r="B815" s="20"/>
      <c r="C815" s="21"/>
      <c r="D815" s="22"/>
      <c r="E815" s="23"/>
    </row>
    <row r="816" spans="1:5">
      <c r="A816" s="19"/>
      <c r="B816" s="20"/>
      <c r="C816" s="21"/>
      <c r="D816" s="36"/>
      <c r="E816" s="23"/>
    </row>
    <row r="817" spans="1:5">
      <c r="A817" s="19"/>
      <c r="B817" s="20"/>
      <c r="C817" s="21"/>
      <c r="D817" s="22"/>
      <c r="E817" s="23"/>
    </row>
    <row r="818" spans="1:5">
      <c r="A818" s="19"/>
      <c r="B818" s="20"/>
      <c r="C818" s="21"/>
      <c r="D818" s="22"/>
      <c r="E818" s="23"/>
    </row>
    <row r="819" spans="1:5">
      <c r="A819" s="19"/>
      <c r="B819" s="20"/>
      <c r="C819" s="21"/>
      <c r="D819" s="36"/>
      <c r="E819" s="23"/>
    </row>
    <row r="820" spans="1:5">
      <c r="A820" s="19"/>
      <c r="B820" s="20"/>
      <c r="C820" s="21"/>
      <c r="D820" s="36"/>
      <c r="E820" s="23"/>
    </row>
    <row r="821" spans="1:5">
      <c r="A821" s="19"/>
      <c r="B821" s="20"/>
      <c r="C821" s="21"/>
      <c r="D821" s="36"/>
      <c r="E821" s="23"/>
    </row>
    <row r="822" spans="1:5">
      <c r="A822" s="19"/>
      <c r="B822" s="20"/>
      <c r="C822" s="21"/>
      <c r="D822" s="22"/>
      <c r="E822" s="23"/>
    </row>
    <row r="823" spans="1:5">
      <c r="A823" s="19"/>
      <c r="B823" s="20"/>
      <c r="C823" s="21"/>
      <c r="D823" s="36"/>
      <c r="E823" s="23"/>
    </row>
    <row r="824" spans="1:5">
      <c r="A824" s="19"/>
      <c r="B824" s="20"/>
      <c r="C824" s="21"/>
      <c r="D824" s="22"/>
      <c r="E824" s="23"/>
    </row>
    <row r="825" spans="1:5">
      <c r="A825" s="19"/>
      <c r="B825" s="20"/>
      <c r="C825" s="21"/>
      <c r="D825" s="22"/>
      <c r="E825" s="23"/>
    </row>
    <row r="826" spans="1:5">
      <c r="A826" s="19"/>
      <c r="B826" s="20"/>
      <c r="C826" s="21"/>
      <c r="D826" s="22"/>
      <c r="E826" s="23"/>
    </row>
    <row r="827" spans="1:5">
      <c r="A827" s="19"/>
      <c r="B827" s="20"/>
      <c r="C827" s="21"/>
      <c r="D827" s="36"/>
      <c r="E827" s="23"/>
    </row>
    <row r="828" spans="1:5">
      <c r="A828" s="19"/>
      <c r="B828" s="20"/>
      <c r="C828" s="21"/>
      <c r="D828" s="22"/>
      <c r="E828" s="23"/>
    </row>
    <row r="829" spans="1:5">
      <c r="A829" s="19"/>
      <c r="B829" s="20"/>
      <c r="C829" s="21"/>
      <c r="D829" s="22"/>
      <c r="E829" s="23"/>
    </row>
    <row r="830" spans="1:5">
      <c r="A830" s="19"/>
      <c r="B830" s="20"/>
      <c r="C830" s="21"/>
      <c r="D830" s="22"/>
      <c r="E830" s="23"/>
    </row>
    <row r="831" spans="1:5">
      <c r="A831" s="19"/>
      <c r="B831" s="20"/>
      <c r="C831" s="21"/>
      <c r="D831" s="22"/>
      <c r="E831" s="23"/>
    </row>
    <row r="832" spans="1:5">
      <c r="A832" s="19"/>
      <c r="B832" s="20"/>
      <c r="C832" s="21"/>
      <c r="D832" s="22"/>
      <c r="E832" s="23"/>
    </row>
    <row r="833" spans="1:5">
      <c r="A833" s="19"/>
      <c r="B833" s="20"/>
      <c r="C833" s="21"/>
      <c r="D833" s="22"/>
      <c r="E833" s="23"/>
    </row>
    <row r="834" spans="1:5">
      <c r="A834" s="19"/>
      <c r="B834" s="20"/>
      <c r="C834" s="21"/>
      <c r="D834" s="22"/>
      <c r="E834" s="23"/>
    </row>
    <row r="835" spans="1:5">
      <c r="A835" s="19"/>
      <c r="B835" s="20"/>
      <c r="C835" s="21"/>
      <c r="D835" s="22"/>
      <c r="E835" s="23"/>
    </row>
    <row r="836" spans="1:5">
      <c r="A836" s="19"/>
      <c r="B836" s="20"/>
      <c r="C836" s="21"/>
      <c r="D836" s="22"/>
      <c r="E836" s="23"/>
    </row>
    <row r="837" spans="1:5">
      <c r="A837" s="19"/>
      <c r="B837" s="20"/>
      <c r="C837" s="21"/>
      <c r="D837" s="22"/>
      <c r="E837" s="23"/>
    </row>
    <row r="838" spans="1:5">
      <c r="A838" s="19"/>
      <c r="B838" s="20"/>
      <c r="C838" s="21"/>
      <c r="D838" s="22"/>
      <c r="E838" s="23"/>
    </row>
    <row r="839" spans="1:5">
      <c r="A839" s="19"/>
      <c r="B839" s="20"/>
      <c r="C839" s="21"/>
      <c r="D839" s="36"/>
      <c r="E839" s="23"/>
    </row>
    <row r="840" spans="1:5">
      <c r="A840" s="19"/>
      <c r="B840" s="20"/>
      <c r="C840" s="21"/>
      <c r="D840" s="36"/>
      <c r="E840" s="23"/>
    </row>
    <row r="841" spans="1:5">
      <c r="A841" s="19"/>
      <c r="B841" s="20"/>
      <c r="C841" s="21"/>
      <c r="D841" s="36"/>
      <c r="E841" s="23"/>
    </row>
    <row r="842" spans="1:5">
      <c r="A842" s="19"/>
      <c r="B842" s="20"/>
      <c r="C842" s="21"/>
      <c r="D842" s="22"/>
      <c r="E842" s="23"/>
    </row>
    <row r="843" spans="1:5">
      <c r="A843" s="19"/>
      <c r="B843" s="20"/>
      <c r="C843" s="21"/>
      <c r="D843" s="22"/>
      <c r="E843" s="23"/>
    </row>
    <row r="844" spans="1:5">
      <c r="A844" s="19"/>
      <c r="B844" s="20"/>
      <c r="C844" s="21"/>
      <c r="D844" s="22"/>
      <c r="E844" s="23"/>
    </row>
    <row r="845" spans="1:5">
      <c r="A845" s="19"/>
      <c r="B845" s="20"/>
      <c r="C845" s="21"/>
      <c r="D845" s="36"/>
      <c r="E845" s="23"/>
    </row>
    <row r="846" spans="1:5">
      <c r="A846" s="19"/>
      <c r="B846" s="20"/>
      <c r="C846" s="21"/>
      <c r="D846" s="22"/>
      <c r="E846" s="23"/>
    </row>
    <row r="847" spans="1:5">
      <c r="A847" s="19"/>
      <c r="B847" s="20"/>
      <c r="C847" s="21"/>
      <c r="D847" s="22"/>
      <c r="E847" s="23"/>
    </row>
    <row r="848" spans="1:5">
      <c r="A848" s="19"/>
      <c r="B848" s="20"/>
      <c r="C848" s="21"/>
      <c r="D848" s="22"/>
      <c r="E848" s="23"/>
    </row>
    <row r="849" spans="1:5">
      <c r="A849" s="19"/>
      <c r="B849" s="20"/>
      <c r="C849" s="21"/>
      <c r="D849" s="36"/>
      <c r="E849" s="23"/>
    </row>
    <row r="850" spans="1:5">
      <c r="A850" s="19"/>
      <c r="B850" s="20"/>
      <c r="C850" s="21"/>
      <c r="D850" s="22"/>
      <c r="E850" s="23"/>
    </row>
    <row r="851" spans="1:5">
      <c r="A851" s="19"/>
      <c r="B851" s="20"/>
      <c r="C851" s="21"/>
      <c r="D851" s="22"/>
      <c r="E851" s="23"/>
    </row>
    <row r="852" spans="1:5">
      <c r="A852" s="19"/>
      <c r="B852" s="20"/>
      <c r="C852" s="21"/>
      <c r="D852" s="22"/>
      <c r="E852" s="23"/>
    </row>
    <row r="853" spans="1:5">
      <c r="A853" s="19"/>
      <c r="B853" s="20"/>
      <c r="C853" s="21"/>
      <c r="D853" s="22"/>
      <c r="E853" s="23"/>
    </row>
    <row r="854" spans="1:5">
      <c r="A854" s="19"/>
      <c r="B854" s="20"/>
      <c r="C854" s="21"/>
      <c r="D854" s="36"/>
      <c r="E854" s="23"/>
    </row>
    <row r="855" spans="1:5">
      <c r="A855" s="19"/>
      <c r="B855" s="20"/>
      <c r="C855" s="21"/>
      <c r="D855" s="36"/>
      <c r="E855" s="23"/>
    </row>
    <row r="856" spans="1:5">
      <c r="A856" s="19"/>
      <c r="B856" s="20"/>
      <c r="C856" s="21"/>
      <c r="D856" s="36"/>
      <c r="E856" s="23"/>
    </row>
    <row r="857" spans="1:5">
      <c r="A857" s="19"/>
      <c r="B857" s="20"/>
      <c r="C857" s="21"/>
      <c r="D857" s="36"/>
      <c r="E857" s="23"/>
    </row>
    <row r="858" spans="1:5">
      <c r="A858" s="19"/>
      <c r="B858" s="20"/>
      <c r="C858" s="21"/>
      <c r="D858" s="22"/>
      <c r="E858" s="23"/>
    </row>
    <row r="859" spans="1:5">
      <c r="A859" s="19"/>
      <c r="B859" s="20"/>
      <c r="C859" s="21"/>
      <c r="D859" s="36"/>
      <c r="E859" s="23"/>
    </row>
    <row r="860" spans="1:5">
      <c r="A860" s="19"/>
      <c r="B860" s="20"/>
      <c r="C860" s="21"/>
      <c r="D860" s="22"/>
      <c r="E860" s="23"/>
    </row>
    <row r="861" spans="1:5">
      <c r="A861" s="19"/>
      <c r="B861" s="20"/>
      <c r="C861" s="21"/>
      <c r="D861" s="22"/>
      <c r="E861" s="23"/>
    </row>
    <row r="862" spans="1:5">
      <c r="A862" s="19"/>
      <c r="B862" s="20"/>
      <c r="C862" s="21"/>
      <c r="D862" s="36"/>
      <c r="E862" s="23"/>
    </row>
    <row r="863" spans="1:5">
      <c r="A863" s="19"/>
      <c r="B863" s="20"/>
      <c r="C863" s="21"/>
      <c r="D863" s="36"/>
      <c r="E863" s="23"/>
    </row>
    <row r="864" spans="1:5">
      <c r="A864" s="19"/>
      <c r="B864" s="20"/>
      <c r="C864" s="21"/>
      <c r="D864" s="36"/>
      <c r="E864" s="23"/>
    </row>
    <row r="865" spans="1:5">
      <c r="A865" s="19"/>
      <c r="B865" s="20"/>
      <c r="C865" s="21"/>
      <c r="D865" s="22"/>
      <c r="E865" s="23"/>
    </row>
    <row r="866" spans="1:5">
      <c r="A866" s="19"/>
      <c r="B866" s="20"/>
      <c r="C866" s="21"/>
      <c r="D866" s="22"/>
      <c r="E866" s="23"/>
    </row>
    <row r="867" spans="1:5">
      <c r="A867" s="19"/>
      <c r="B867" s="20"/>
      <c r="C867" s="21"/>
      <c r="D867" s="22"/>
      <c r="E867" s="23"/>
    </row>
    <row r="868" spans="1:5">
      <c r="A868" s="19"/>
      <c r="B868" s="20"/>
      <c r="C868" s="21"/>
      <c r="D868" s="22"/>
      <c r="E868" s="23"/>
    </row>
    <row r="869" spans="1:5">
      <c r="A869" s="19"/>
      <c r="B869" s="20"/>
      <c r="C869" s="21"/>
      <c r="D869" s="22"/>
      <c r="E869" s="23"/>
    </row>
    <row r="870" spans="1:5">
      <c r="A870" s="19"/>
      <c r="B870" s="20"/>
      <c r="C870" s="21"/>
      <c r="D870" s="22"/>
      <c r="E870" s="23"/>
    </row>
    <row r="871" spans="1:5">
      <c r="A871" s="19"/>
      <c r="B871" s="20"/>
      <c r="C871" s="21"/>
      <c r="D871" s="22"/>
      <c r="E871" s="23"/>
    </row>
    <row r="872" spans="1:5">
      <c r="A872" s="19"/>
      <c r="B872" s="20"/>
      <c r="C872" s="21"/>
      <c r="D872" s="36"/>
      <c r="E872" s="23"/>
    </row>
    <row r="873" spans="1:5">
      <c r="A873" s="19"/>
      <c r="B873" s="20"/>
      <c r="C873" s="21"/>
      <c r="D873" s="22"/>
      <c r="E873" s="23"/>
    </row>
    <row r="874" spans="1:5">
      <c r="A874" s="19"/>
      <c r="B874" s="20"/>
      <c r="C874" s="21"/>
      <c r="D874" s="22"/>
      <c r="E874" s="23"/>
    </row>
    <row r="875" spans="1:5">
      <c r="A875" s="19"/>
      <c r="B875" s="20"/>
      <c r="C875" s="21"/>
      <c r="D875" s="22"/>
      <c r="E875" s="23"/>
    </row>
    <row r="876" spans="1:5">
      <c r="A876" s="19"/>
      <c r="B876" s="20"/>
      <c r="C876" s="21"/>
      <c r="D876" s="22"/>
      <c r="E876" s="23"/>
    </row>
    <row r="877" spans="1:5">
      <c r="A877" s="19"/>
      <c r="B877" s="20"/>
      <c r="C877" s="21"/>
      <c r="D877" s="36"/>
      <c r="E877" s="23"/>
    </row>
    <row r="878" spans="1:5">
      <c r="A878" s="19"/>
      <c r="B878" s="20"/>
      <c r="C878" s="21"/>
      <c r="D878" s="36"/>
      <c r="E878" s="23"/>
    </row>
    <row r="879" spans="1:5">
      <c r="A879" s="19"/>
      <c r="B879" s="20"/>
      <c r="C879" s="21"/>
      <c r="D879" s="36"/>
      <c r="E879" s="23"/>
    </row>
    <row r="880" spans="1:5">
      <c r="A880" s="19"/>
      <c r="B880" s="20"/>
      <c r="C880" s="21"/>
      <c r="D880" s="22"/>
      <c r="E880" s="23"/>
    </row>
    <row r="881" spans="1:5">
      <c r="A881" s="19"/>
      <c r="B881" s="20"/>
      <c r="C881" s="21"/>
      <c r="D881" s="36"/>
      <c r="E881" s="23"/>
    </row>
    <row r="882" spans="1:5">
      <c r="A882" s="19"/>
      <c r="B882" s="20"/>
      <c r="C882" s="21"/>
      <c r="D882" s="22"/>
      <c r="E882" s="23"/>
    </row>
    <row r="883" spans="1:5">
      <c r="A883" s="19"/>
      <c r="B883" s="20"/>
      <c r="C883" s="21"/>
      <c r="D883" s="22"/>
      <c r="E883" s="23"/>
    </row>
    <row r="884" spans="1:5">
      <c r="A884" s="19"/>
      <c r="B884" s="20"/>
      <c r="C884" s="21"/>
      <c r="D884" s="22"/>
      <c r="E884" s="23"/>
    </row>
    <row r="885" spans="1:5">
      <c r="A885" s="19"/>
      <c r="B885" s="20"/>
      <c r="C885" s="21"/>
      <c r="D885" s="22"/>
      <c r="E885" s="23"/>
    </row>
    <row r="886" spans="1:5">
      <c r="A886" s="19"/>
      <c r="B886" s="20"/>
      <c r="C886" s="21"/>
      <c r="D886" s="22"/>
      <c r="E886" s="23"/>
    </row>
    <row r="887" spans="1:5">
      <c r="A887" s="19"/>
      <c r="B887" s="20"/>
      <c r="C887" s="21"/>
      <c r="D887" s="36"/>
      <c r="E887" s="23"/>
    </row>
    <row r="888" spans="1:5">
      <c r="A888" s="19"/>
      <c r="B888" s="20"/>
      <c r="C888" s="21"/>
      <c r="D888" s="22"/>
      <c r="E888" s="23"/>
    </row>
    <row r="889" spans="1:5">
      <c r="A889" s="19"/>
      <c r="B889" s="20"/>
      <c r="C889" s="21"/>
      <c r="D889" s="22"/>
      <c r="E889" s="23"/>
    </row>
    <row r="890" spans="1:5">
      <c r="A890" s="19"/>
      <c r="B890" s="20"/>
      <c r="C890" s="21"/>
      <c r="D890" s="22"/>
      <c r="E890" s="23"/>
    </row>
    <row r="891" spans="1:5">
      <c r="A891" s="19"/>
      <c r="B891" s="20"/>
      <c r="C891" s="21"/>
      <c r="D891" s="22"/>
      <c r="E891" s="23"/>
    </row>
    <row r="892" spans="1:5">
      <c r="A892" s="19"/>
      <c r="B892" s="20"/>
      <c r="C892" s="21"/>
      <c r="D892" s="36"/>
      <c r="E892" s="23"/>
    </row>
    <row r="893" spans="1:5">
      <c r="A893" s="19"/>
      <c r="B893" s="20"/>
      <c r="C893" s="21"/>
      <c r="D893" s="22"/>
      <c r="E893" s="23"/>
    </row>
    <row r="894" spans="1:5">
      <c r="A894" s="19"/>
      <c r="B894" s="20"/>
      <c r="C894" s="21"/>
      <c r="D894" s="36"/>
      <c r="E894" s="23"/>
    </row>
    <row r="895" spans="1:5">
      <c r="A895" s="19"/>
      <c r="B895" s="20"/>
      <c r="C895" s="21"/>
      <c r="D895" s="22"/>
      <c r="E895" s="23"/>
    </row>
    <row r="896" spans="1:5">
      <c r="A896" s="19"/>
      <c r="B896" s="20"/>
      <c r="C896" s="21"/>
      <c r="D896" s="22"/>
      <c r="E896" s="23"/>
    </row>
    <row r="897" spans="1:5">
      <c r="A897" s="19"/>
      <c r="B897" s="20"/>
      <c r="C897" s="21"/>
      <c r="D897" s="22"/>
      <c r="E897" s="23"/>
    </row>
    <row r="898" spans="1:5">
      <c r="A898" s="19"/>
      <c r="B898" s="20"/>
      <c r="C898" s="21"/>
      <c r="D898" s="22"/>
      <c r="E898" s="23"/>
    </row>
    <row r="899" spans="1:5">
      <c r="A899" s="19"/>
      <c r="B899" s="20"/>
      <c r="C899" s="21"/>
      <c r="D899" s="22"/>
      <c r="E899" s="23"/>
    </row>
    <row r="900" spans="1:5">
      <c r="A900" s="19"/>
      <c r="B900" s="20"/>
      <c r="C900" s="21"/>
      <c r="D900" s="22"/>
      <c r="E900" s="23"/>
    </row>
    <row r="901" spans="1:5">
      <c r="A901" s="19"/>
      <c r="B901" s="20"/>
      <c r="C901" s="21"/>
      <c r="D901" s="22"/>
      <c r="E901" s="23"/>
    </row>
    <row r="902" spans="1:5">
      <c r="A902" s="19"/>
      <c r="B902" s="20"/>
      <c r="C902" s="21"/>
      <c r="D902" s="22"/>
      <c r="E902" s="23"/>
    </row>
    <row r="903" spans="1:5">
      <c r="A903" s="19"/>
      <c r="B903" s="20"/>
      <c r="C903" s="21"/>
      <c r="D903" s="36"/>
      <c r="E903" s="23"/>
    </row>
    <row r="904" spans="1:5">
      <c r="A904" s="19"/>
      <c r="B904" s="20"/>
      <c r="C904" s="21"/>
      <c r="D904" s="36"/>
      <c r="E904" s="23"/>
    </row>
    <row r="905" spans="1:5">
      <c r="A905" s="19"/>
      <c r="B905" s="20"/>
      <c r="C905" s="21"/>
      <c r="D905" s="22"/>
      <c r="E905" s="23"/>
    </row>
    <row r="906" spans="1:5">
      <c r="A906" s="19"/>
      <c r="B906" s="20"/>
      <c r="C906" s="21"/>
      <c r="D906" s="36"/>
      <c r="E906" s="23"/>
    </row>
    <row r="907" spans="1:5">
      <c r="A907" s="19"/>
      <c r="B907" s="20"/>
      <c r="C907" s="21"/>
      <c r="D907" s="36"/>
      <c r="E907" s="23"/>
    </row>
    <row r="908" spans="1:5">
      <c r="A908" s="19"/>
      <c r="B908" s="20"/>
      <c r="C908" s="21"/>
      <c r="D908" s="22"/>
      <c r="E908" s="23"/>
    </row>
    <row r="909" spans="1:5">
      <c r="A909" s="19"/>
      <c r="B909" s="20"/>
      <c r="C909" s="21"/>
      <c r="D909" s="22"/>
      <c r="E909" s="23"/>
    </row>
    <row r="910" spans="1:5">
      <c r="A910" s="19"/>
      <c r="B910" s="20"/>
      <c r="C910" s="21"/>
      <c r="D910" s="36"/>
      <c r="E910" s="23"/>
    </row>
    <row r="911" spans="1:5">
      <c r="A911" s="19"/>
      <c r="B911" s="20"/>
      <c r="C911" s="21"/>
      <c r="D911" s="22"/>
      <c r="E911" s="23"/>
    </row>
    <row r="912" spans="1:5">
      <c r="A912" s="19"/>
      <c r="B912" s="20"/>
      <c r="C912" s="21"/>
      <c r="D912" s="36"/>
      <c r="E912" s="23"/>
    </row>
    <row r="913" spans="1:5">
      <c r="A913" s="19"/>
      <c r="B913" s="20"/>
      <c r="C913" s="21"/>
      <c r="D913" s="36"/>
      <c r="E913" s="23"/>
    </row>
    <row r="914" spans="1:5">
      <c r="A914" s="19"/>
      <c r="B914" s="20"/>
      <c r="C914" s="21"/>
      <c r="D914" s="22"/>
      <c r="E914" s="23"/>
    </row>
    <row r="915" spans="1:5">
      <c r="A915" s="19"/>
      <c r="B915" s="20"/>
      <c r="C915" s="21"/>
      <c r="D915" s="22"/>
      <c r="E915" s="23"/>
    </row>
    <row r="916" spans="1:5">
      <c r="A916" s="19"/>
      <c r="B916" s="20"/>
      <c r="C916" s="21"/>
      <c r="D916" s="36"/>
      <c r="E916" s="23"/>
    </row>
    <row r="917" spans="1:5">
      <c r="A917" s="19"/>
      <c r="B917" s="20"/>
      <c r="C917" s="21"/>
      <c r="D917" s="22"/>
      <c r="E917" s="23"/>
    </row>
    <row r="918" spans="1:5">
      <c r="A918" s="19"/>
      <c r="B918" s="20"/>
      <c r="C918" s="21"/>
      <c r="D918" s="36"/>
      <c r="E918" s="23"/>
    </row>
    <row r="919" spans="1:5">
      <c r="A919" s="19"/>
      <c r="B919" s="20"/>
      <c r="C919" s="21"/>
      <c r="D919" s="36"/>
      <c r="E919" s="23"/>
    </row>
    <row r="920" spans="1:5">
      <c r="A920" s="19"/>
      <c r="B920" s="20"/>
      <c r="C920" s="21"/>
      <c r="D920" s="22"/>
      <c r="E920" s="23"/>
    </row>
    <row r="921" spans="1:5">
      <c r="A921" s="19"/>
      <c r="B921" s="20"/>
      <c r="C921" s="21"/>
      <c r="D921" s="36"/>
      <c r="E921" s="23"/>
    </row>
    <row r="922" spans="1:5">
      <c r="A922" s="19"/>
      <c r="B922" s="20"/>
      <c r="C922" s="21"/>
      <c r="D922" s="22"/>
      <c r="E922" s="23"/>
    </row>
    <row r="923" spans="1:5">
      <c r="A923" s="19"/>
      <c r="B923" s="20"/>
      <c r="C923" s="21"/>
      <c r="D923" s="22"/>
      <c r="E923" s="23"/>
    </row>
    <row r="924" spans="1:5">
      <c r="A924" s="19"/>
      <c r="B924" s="20"/>
      <c r="C924" s="21"/>
      <c r="D924" s="22"/>
      <c r="E924" s="23"/>
    </row>
    <row r="925" spans="1:5">
      <c r="A925" s="19"/>
      <c r="B925" s="20"/>
      <c r="C925" s="21"/>
      <c r="D925" s="22"/>
      <c r="E925" s="23"/>
    </row>
    <row r="926" spans="1:5">
      <c r="A926" s="19"/>
      <c r="B926" s="20"/>
      <c r="C926" s="21"/>
      <c r="D926" s="22"/>
      <c r="E926" s="23"/>
    </row>
    <row r="927" spans="1:5">
      <c r="A927" s="19"/>
      <c r="B927" s="20"/>
      <c r="C927" s="21"/>
      <c r="D927" s="36"/>
      <c r="E927" s="23"/>
    </row>
    <row r="928" spans="1:5">
      <c r="A928" s="19"/>
      <c r="B928" s="20"/>
      <c r="C928" s="21"/>
      <c r="D928" s="36"/>
      <c r="E928" s="23"/>
    </row>
    <row r="929" spans="1:5">
      <c r="A929" s="19"/>
      <c r="B929" s="20"/>
      <c r="C929" s="21"/>
      <c r="D929" s="22"/>
      <c r="E929" s="23"/>
    </row>
    <row r="930" spans="1:5">
      <c r="A930" s="19"/>
      <c r="B930" s="20"/>
      <c r="C930" s="21"/>
      <c r="D930" s="22"/>
      <c r="E930" s="23"/>
    </row>
    <row r="931" spans="1:5">
      <c r="A931" s="19"/>
      <c r="B931" s="20"/>
      <c r="C931" s="21"/>
      <c r="D931" s="36"/>
      <c r="E931" s="23"/>
    </row>
    <row r="932" spans="1:5">
      <c r="A932" s="19"/>
      <c r="B932" s="20"/>
      <c r="C932" s="21"/>
      <c r="D932" s="22"/>
      <c r="E932" s="23"/>
    </row>
    <row r="933" spans="1:5">
      <c r="A933" s="19"/>
      <c r="B933" s="20"/>
      <c r="C933" s="21"/>
      <c r="D933" s="22"/>
      <c r="E933" s="23"/>
    </row>
    <row r="934" spans="1:5">
      <c r="A934" s="19"/>
      <c r="B934" s="20"/>
      <c r="C934" s="21"/>
      <c r="D934" s="22"/>
      <c r="E934" s="23"/>
    </row>
    <row r="935" spans="1:5">
      <c r="A935" s="19"/>
      <c r="B935" s="20"/>
      <c r="C935" s="21"/>
      <c r="D935" s="36"/>
      <c r="E935" s="23"/>
    </row>
    <row r="936" spans="1:5">
      <c r="A936" s="19"/>
      <c r="B936" s="20"/>
      <c r="C936" s="21"/>
      <c r="D936" s="36"/>
      <c r="E936" s="23"/>
    </row>
    <row r="937" spans="1:5">
      <c r="A937" s="19"/>
      <c r="B937" s="20"/>
      <c r="C937" s="21"/>
      <c r="D937" s="36"/>
      <c r="E937" s="23"/>
    </row>
    <row r="938" spans="1:5">
      <c r="A938" s="19"/>
      <c r="B938" s="20"/>
      <c r="C938" s="21"/>
      <c r="D938" s="22"/>
      <c r="E938" s="23"/>
    </row>
    <row r="939" spans="1:5">
      <c r="A939" s="19"/>
      <c r="B939" s="20"/>
      <c r="C939" s="21"/>
      <c r="D939" s="22"/>
      <c r="E939" s="23"/>
    </row>
    <row r="940" spans="1:5">
      <c r="A940" s="19"/>
      <c r="B940" s="20"/>
      <c r="C940" s="21"/>
      <c r="D940" s="22"/>
      <c r="E940" s="23"/>
    </row>
    <row r="941" spans="1:5">
      <c r="A941" s="19"/>
      <c r="B941" s="20"/>
      <c r="C941" s="21"/>
      <c r="D941" s="22"/>
      <c r="E941" s="23"/>
    </row>
    <row r="942" spans="1:5">
      <c r="A942" s="19"/>
      <c r="B942" s="20"/>
      <c r="C942" s="21"/>
      <c r="D942" s="22"/>
      <c r="E942" s="23"/>
    </row>
    <row r="943" spans="1:5">
      <c r="A943" s="19"/>
      <c r="B943" s="20"/>
      <c r="C943" s="21"/>
      <c r="D943" s="22"/>
      <c r="E943" s="23"/>
    </row>
    <row r="944" spans="1:5">
      <c r="A944" s="19"/>
      <c r="B944" s="20"/>
      <c r="C944" s="21"/>
      <c r="D944" s="22"/>
      <c r="E944" s="23"/>
    </row>
    <row r="945" spans="1:5">
      <c r="A945" s="19"/>
      <c r="B945" s="20"/>
      <c r="C945" s="21"/>
      <c r="D945" s="22"/>
      <c r="E945" s="23"/>
    </row>
    <row r="946" spans="1:5">
      <c r="A946" s="19"/>
      <c r="B946" s="20"/>
      <c r="C946" s="21"/>
      <c r="D946" s="22"/>
      <c r="E946" s="23"/>
    </row>
    <row r="947" spans="1:5">
      <c r="A947" s="19"/>
      <c r="B947" s="20"/>
      <c r="C947" s="21"/>
      <c r="D947" s="22"/>
      <c r="E947" s="23"/>
    </row>
    <row r="948" spans="1:5">
      <c r="A948" s="19"/>
      <c r="B948" s="20"/>
      <c r="C948" s="21"/>
      <c r="D948" s="22"/>
      <c r="E948" s="23"/>
    </row>
    <row r="949" spans="1:5">
      <c r="A949" s="19"/>
      <c r="B949" s="20"/>
      <c r="C949" s="21"/>
      <c r="D949" s="36"/>
      <c r="E949" s="23"/>
    </row>
    <row r="950" spans="1:5">
      <c r="A950" s="19"/>
      <c r="B950" s="20"/>
      <c r="C950" s="21"/>
      <c r="D950" s="36"/>
      <c r="E950" s="23"/>
    </row>
    <row r="951" spans="1:5">
      <c r="A951" s="19"/>
      <c r="B951" s="20"/>
      <c r="C951" s="21"/>
      <c r="D951" s="22"/>
      <c r="E951" s="23"/>
    </row>
    <row r="952" spans="1:5">
      <c r="A952" s="19"/>
      <c r="B952" s="20"/>
      <c r="C952" s="21"/>
      <c r="D952" s="22"/>
      <c r="E952" s="23"/>
    </row>
    <row r="953" spans="1:5">
      <c r="A953" s="19"/>
      <c r="B953" s="20"/>
      <c r="C953" s="21"/>
      <c r="D953" s="36"/>
      <c r="E953" s="23"/>
    </row>
    <row r="954" spans="1:5">
      <c r="A954" s="19"/>
      <c r="B954" s="20"/>
      <c r="C954" s="21"/>
      <c r="D954" s="36"/>
      <c r="E954" s="23"/>
    </row>
    <row r="955" spans="1:5">
      <c r="A955" s="19"/>
      <c r="B955" s="20"/>
      <c r="C955" s="21"/>
      <c r="D955" s="22"/>
      <c r="E955" s="23"/>
    </row>
    <row r="956" spans="1:5">
      <c r="A956" s="19"/>
      <c r="B956" s="20"/>
      <c r="C956" s="21"/>
      <c r="D956" s="36"/>
      <c r="E956" s="23"/>
    </row>
    <row r="957" spans="1:5">
      <c r="A957" s="19"/>
      <c r="B957" s="20"/>
      <c r="C957" s="21"/>
      <c r="D957" s="36"/>
      <c r="E957" s="23"/>
    </row>
    <row r="958" spans="1:5">
      <c r="A958" s="19"/>
      <c r="B958" s="20"/>
      <c r="C958" s="21"/>
      <c r="D958" s="36"/>
      <c r="E958" s="23"/>
    </row>
    <row r="959" spans="1:5">
      <c r="A959" s="19"/>
      <c r="B959" s="20"/>
      <c r="C959" s="21"/>
      <c r="D959" s="22"/>
      <c r="E959" s="23"/>
    </row>
    <row r="960" spans="1:5">
      <c r="A960" s="19"/>
      <c r="B960" s="20"/>
      <c r="C960" s="21"/>
      <c r="D960" s="22"/>
      <c r="E960" s="23"/>
    </row>
    <row r="961" spans="1:5">
      <c r="A961" s="19"/>
      <c r="B961" s="20"/>
      <c r="C961" s="21"/>
      <c r="D961" s="36"/>
      <c r="E961" s="23"/>
    </row>
    <row r="962" spans="1:5">
      <c r="A962" s="19"/>
      <c r="B962" s="20"/>
      <c r="C962" s="21"/>
      <c r="D962" s="36"/>
      <c r="E962" s="23"/>
    </row>
    <row r="963" spans="1:5">
      <c r="A963" s="19"/>
      <c r="B963" s="20"/>
      <c r="C963" s="21"/>
      <c r="D963" s="22"/>
      <c r="E963" s="23"/>
    </row>
    <row r="964" spans="1:5">
      <c r="A964" s="19"/>
      <c r="B964" s="20"/>
      <c r="C964" s="21"/>
      <c r="D964" s="22"/>
      <c r="E964" s="23"/>
    </row>
    <row r="965" spans="1:5">
      <c r="A965" s="19"/>
      <c r="B965" s="20"/>
      <c r="C965" s="21"/>
      <c r="D965" s="22"/>
      <c r="E965" s="23"/>
    </row>
    <row r="966" spans="1:5">
      <c r="A966" s="19"/>
      <c r="B966" s="20"/>
      <c r="C966" s="21"/>
      <c r="D966" s="22"/>
      <c r="E966" s="23"/>
    </row>
    <row r="967" spans="1:5">
      <c r="A967" s="19"/>
      <c r="B967" s="20"/>
      <c r="C967" s="21"/>
      <c r="D967" s="22"/>
      <c r="E967" s="23"/>
    </row>
    <row r="968" spans="1:5">
      <c r="A968" s="19"/>
      <c r="B968" s="20"/>
      <c r="C968" s="21"/>
      <c r="D968" s="22"/>
      <c r="E968" s="23"/>
    </row>
    <row r="969" spans="1:5">
      <c r="A969" s="19"/>
      <c r="B969" s="20"/>
      <c r="C969" s="21"/>
      <c r="D969" s="22"/>
      <c r="E969" s="23"/>
    </row>
    <row r="970" spans="1:5">
      <c r="A970" s="19"/>
      <c r="B970" s="20"/>
      <c r="C970" s="21"/>
      <c r="D970" s="22"/>
      <c r="E970" s="23"/>
    </row>
    <row r="971" spans="1:5">
      <c r="A971" s="19"/>
      <c r="B971" s="20"/>
      <c r="C971" s="21"/>
      <c r="D971" s="22"/>
      <c r="E971" s="23"/>
    </row>
    <row r="972" spans="1:5">
      <c r="A972" s="19"/>
      <c r="B972" s="20"/>
      <c r="C972" s="21"/>
      <c r="D972" s="22"/>
      <c r="E972" s="23"/>
    </row>
    <row r="973" spans="1:5">
      <c r="A973" s="19"/>
      <c r="B973" s="20"/>
      <c r="C973" s="21"/>
      <c r="D973" s="22"/>
      <c r="E973" s="23"/>
    </row>
    <row r="974" spans="1:5">
      <c r="A974" s="19"/>
      <c r="B974" s="20"/>
      <c r="C974" s="21"/>
      <c r="D974" s="36"/>
      <c r="E974" s="23"/>
    </row>
    <row r="975" spans="1:5">
      <c r="A975" s="19"/>
      <c r="B975" s="20"/>
      <c r="C975" s="21"/>
      <c r="D975" s="36"/>
      <c r="E975" s="23"/>
    </row>
    <row r="976" spans="1:5">
      <c r="A976" s="19"/>
      <c r="B976" s="20"/>
      <c r="C976" s="21"/>
      <c r="D976" s="22"/>
      <c r="E976" s="23"/>
    </row>
    <row r="977" spans="1:5">
      <c r="A977" s="19"/>
      <c r="B977" s="20"/>
      <c r="C977" s="21"/>
      <c r="D977" s="22"/>
      <c r="E977" s="23"/>
    </row>
    <row r="978" spans="1:5">
      <c r="A978" s="19"/>
      <c r="B978" s="20"/>
      <c r="C978" s="21"/>
      <c r="D978" s="22"/>
      <c r="E978" s="23"/>
    </row>
    <row r="979" spans="1:5">
      <c r="A979" s="19"/>
      <c r="B979" s="20"/>
      <c r="C979" s="21"/>
      <c r="D979" s="36"/>
      <c r="E979" s="23"/>
    </row>
    <row r="980" spans="1:5">
      <c r="A980" s="19"/>
      <c r="B980" s="20"/>
      <c r="C980" s="21"/>
      <c r="D980" s="22"/>
      <c r="E980" s="23"/>
    </row>
    <row r="981" spans="1:5">
      <c r="A981" s="19"/>
      <c r="B981" s="20"/>
      <c r="C981" s="21"/>
      <c r="D981" s="22"/>
      <c r="E981" s="23"/>
    </row>
    <row r="982" spans="1:5">
      <c r="A982" s="19"/>
      <c r="B982" s="20"/>
      <c r="C982" s="21"/>
      <c r="D982" s="22"/>
      <c r="E982" s="23"/>
    </row>
    <row r="983" spans="1:5">
      <c r="A983" s="19"/>
      <c r="B983" s="20"/>
      <c r="C983" s="21"/>
      <c r="D983" s="22"/>
      <c r="E983" s="23"/>
    </row>
    <row r="984" spans="1:5">
      <c r="A984" s="19"/>
      <c r="B984" s="20"/>
      <c r="C984" s="21"/>
      <c r="D984" s="22"/>
      <c r="E984" s="23"/>
    </row>
    <row r="985" spans="1:5">
      <c r="A985" s="19"/>
      <c r="B985" s="20"/>
      <c r="C985" s="21"/>
      <c r="D985" s="22"/>
      <c r="E985" s="23"/>
    </row>
    <row r="986" spans="1:5">
      <c r="A986" s="19"/>
      <c r="B986" s="20"/>
      <c r="C986" s="21"/>
      <c r="D986" s="22"/>
      <c r="E986" s="23"/>
    </row>
    <row r="987" spans="1:5">
      <c r="A987" s="19"/>
      <c r="B987" s="20"/>
      <c r="C987" s="21"/>
      <c r="D987" s="22"/>
      <c r="E987" s="23"/>
    </row>
    <row r="988" spans="1:5">
      <c r="A988" s="19"/>
      <c r="B988" s="20"/>
      <c r="C988" s="21"/>
      <c r="D988" s="22"/>
      <c r="E988" s="23"/>
    </row>
    <row r="989" spans="1:5">
      <c r="A989" s="19"/>
      <c r="B989" s="20"/>
      <c r="C989" s="21"/>
      <c r="D989" s="22"/>
      <c r="E989" s="23"/>
    </row>
    <row r="990" spans="1:5">
      <c r="A990" s="19"/>
      <c r="B990" s="20"/>
      <c r="C990" s="21"/>
      <c r="D990" s="22"/>
      <c r="E990" s="23"/>
    </row>
    <row r="991" spans="1:5">
      <c r="A991" s="19"/>
      <c r="B991" s="20"/>
      <c r="C991" s="21"/>
      <c r="D991" s="22"/>
      <c r="E991" s="23"/>
    </row>
    <row r="992" spans="1:5">
      <c r="A992" s="19"/>
      <c r="B992" s="20"/>
      <c r="C992" s="21"/>
      <c r="D992" s="22"/>
      <c r="E992" s="23"/>
    </row>
    <row r="993" spans="1:5">
      <c r="A993" s="19"/>
      <c r="B993" s="20"/>
      <c r="C993" s="21"/>
      <c r="D993" s="22"/>
      <c r="E993" s="23"/>
    </row>
    <row r="994" spans="1:5">
      <c r="A994" s="19"/>
      <c r="B994" s="20"/>
      <c r="C994" s="21"/>
      <c r="D994" s="22"/>
      <c r="E994" s="23"/>
    </row>
    <row r="995" spans="1:5">
      <c r="A995" s="19"/>
      <c r="B995" s="20"/>
      <c r="C995" s="21"/>
      <c r="D995" s="36"/>
      <c r="E995" s="23"/>
    </row>
    <row r="996" spans="1:5">
      <c r="A996" s="19"/>
      <c r="B996" s="20"/>
      <c r="C996" s="21"/>
      <c r="D996" s="22"/>
      <c r="E996" s="23"/>
    </row>
    <row r="997" spans="1:5">
      <c r="A997" s="19"/>
      <c r="B997" s="20"/>
      <c r="C997" s="21"/>
      <c r="D997" s="36"/>
      <c r="E997" s="23"/>
    </row>
    <row r="998" spans="1:5">
      <c r="A998" s="19"/>
      <c r="B998" s="20"/>
      <c r="C998" s="21"/>
      <c r="D998" s="22"/>
      <c r="E998" s="23"/>
    </row>
    <row r="999" spans="1:5">
      <c r="A999" s="19"/>
      <c r="B999" s="20"/>
      <c r="C999" s="21"/>
      <c r="D999" s="22"/>
      <c r="E999" s="23"/>
    </row>
    <row r="1000" spans="1:5">
      <c r="A1000" s="19"/>
      <c r="B1000" s="20"/>
      <c r="C1000" s="21"/>
      <c r="D1000" s="36"/>
      <c r="E1000" s="23"/>
    </row>
    <row r="1001" spans="1:5">
      <c r="A1001" s="19"/>
      <c r="B1001" s="20"/>
      <c r="C1001" s="21"/>
      <c r="D1001" s="22"/>
      <c r="E1001" s="23"/>
    </row>
    <row r="1002" spans="1:5">
      <c r="A1002" s="19"/>
      <c r="B1002" s="20"/>
      <c r="C1002" s="21"/>
      <c r="D1002" s="36"/>
      <c r="E1002" s="23"/>
    </row>
    <row r="1003" spans="1:5">
      <c r="A1003" s="19"/>
      <c r="B1003" s="20"/>
      <c r="C1003" s="21"/>
      <c r="D1003" s="22"/>
      <c r="E1003" s="23"/>
    </row>
    <row r="1004" spans="1:5">
      <c r="A1004" s="19"/>
      <c r="B1004" s="20"/>
      <c r="C1004" s="21"/>
      <c r="D1004" s="36"/>
      <c r="E1004" s="23"/>
    </row>
    <row r="1005" spans="1:5">
      <c r="A1005" s="19"/>
      <c r="B1005" s="20"/>
      <c r="C1005" s="21"/>
      <c r="D1005" s="22"/>
      <c r="E1005" s="23"/>
    </row>
    <row r="1006" spans="1:5">
      <c r="A1006" s="19"/>
      <c r="B1006" s="20"/>
      <c r="C1006" s="21"/>
      <c r="D1006" s="22"/>
      <c r="E1006" s="23"/>
    </row>
    <row r="1007" spans="1:5">
      <c r="A1007" s="19"/>
      <c r="B1007" s="20"/>
      <c r="C1007" s="21"/>
      <c r="D1007" s="22"/>
      <c r="E1007" s="23"/>
    </row>
    <row r="1008" spans="1:5">
      <c r="A1008" s="19"/>
      <c r="B1008" s="20"/>
      <c r="C1008" s="21"/>
      <c r="D1008" s="22"/>
      <c r="E1008" s="23"/>
    </row>
    <row r="1009" spans="1:5">
      <c r="A1009" s="19"/>
      <c r="B1009" s="20"/>
      <c r="C1009" s="21"/>
      <c r="D1009" s="22"/>
      <c r="E1009" s="23"/>
    </row>
    <row r="1010" spans="1:5">
      <c r="A1010" s="19"/>
      <c r="B1010" s="20"/>
      <c r="C1010" s="21"/>
      <c r="D1010" s="36"/>
      <c r="E1010" s="23"/>
    </row>
    <row r="1011" spans="1:5">
      <c r="A1011" s="19"/>
      <c r="B1011" s="20"/>
      <c r="C1011" s="21"/>
      <c r="D1011" s="36"/>
      <c r="E1011" s="23"/>
    </row>
    <row r="1012" spans="1:5">
      <c r="A1012" s="19"/>
      <c r="B1012" s="20"/>
      <c r="C1012" s="21"/>
      <c r="D1012" s="22"/>
      <c r="E1012" s="23"/>
    </row>
    <row r="1013" spans="1:5">
      <c r="A1013" s="19"/>
      <c r="B1013" s="20"/>
      <c r="C1013" s="21"/>
      <c r="D1013" s="36"/>
      <c r="E1013" s="23"/>
    </row>
    <row r="1014" spans="1:5">
      <c r="A1014" s="19"/>
      <c r="B1014" s="20"/>
      <c r="C1014" s="21"/>
      <c r="D1014" s="22"/>
      <c r="E1014" s="23"/>
    </row>
    <row r="1015" spans="1:5">
      <c r="A1015" s="19"/>
      <c r="B1015" s="20"/>
      <c r="C1015" s="21"/>
      <c r="D1015" s="22"/>
      <c r="E1015" s="23"/>
    </row>
    <row r="1016" spans="1:5">
      <c r="A1016" s="19"/>
      <c r="B1016" s="20"/>
      <c r="C1016" s="21"/>
      <c r="D1016" s="36"/>
      <c r="E1016" s="23"/>
    </row>
    <row r="1017" spans="1:5">
      <c r="A1017" s="19"/>
      <c r="B1017" s="20"/>
      <c r="C1017" s="21"/>
      <c r="D1017" s="22"/>
      <c r="E1017" s="23"/>
    </row>
    <row r="1018" spans="1:5">
      <c r="A1018" s="19"/>
      <c r="B1018" s="20"/>
      <c r="C1018" s="21"/>
      <c r="D1018" s="22"/>
      <c r="E1018" s="23"/>
    </row>
    <row r="1019" spans="1:5">
      <c r="A1019" s="19"/>
      <c r="B1019" s="20"/>
      <c r="C1019" s="21"/>
      <c r="D1019" s="22"/>
      <c r="E1019" s="23"/>
    </row>
    <row r="1020" spans="1:5">
      <c r="A1020" s="19"/>
      <c r="B1020" s="20"/>
      <c r="C1020" s="21"/>
      <c r="D1020" s="36"/>
      <c r="E1020" s="23"/>
    </row>
    <row r="1021" spans="1:5">
      <c r="A1021" s="19"/>
      <c r="B1021" s="20"/>
      <c r="C1021" s="21"/>
      <c r="D1021" s="22"/>
      <c r="E1021" s="23"/>
    </row>
    <row r="1022" spans="1:5">
      <c r="A1022" s="19"/>
      <c r="B1022" s="20"/>
      <c r="C1022" s="21"/>
      <c r="D1022" s="22"/>
      <c r="E1022" s="23"/>
    </row>
    <row r="1023" spans="1:5">
      <c r="A1023" s="19"/>
      <c r="B1023" s="20"/>
      <c r="C1023" s="21"/>
      <c r="D1023" s="36"/>
      <c r="E1023" s="23"/>
    </row>
    <row r="1024" spans="1:5">
      <c r="A1024" s="19"/>
      <c r="B1024" s="20"/>
      <c r="C1024" s="21"/>
      <c r="D1024" s="22"/>
      <c r="E1024" s="23"/>
    </row>
    <row r="1025" spans="1:5">
      <c r="A1025" s="19"/>
      <c r="B1025" s="20"/>
      <c r="C1025" s="21"/>
      <c r="D1025" s="36"/>
      <c r="E1025" s="23"/>
    </row>
    <row r="1026" spans="1:5">
      <c r="A1026" s="19"/>
      <c r="B1026" s="20"/>
      <c r="C1026" s="21"/>
      <c r="D1026" s="22"/>
      <c r="E1026" s="23"/>
    </row>
    <row r="1027" spans="1:5">
      <c r="A1027" s="19"/>
      <c r="B1027" s="20"/>
      <c r="C1027" s="21"/>
      <c r="D1027" s="36"/>
      <c r="E1027" s="23"/>
    </row>
    <row r="1028" spans="1:5">
      <c r="A1028" s="19"/>
      <c r="B1028" s="20"/>
      <c r="C1028" s="21"/>
      <c r="D1028" s="36"/>
      <c r="E1028" s="23"/>
    </row>
    <row r="1029" spans="1:5">
      <c r="A1029" s="19"/>
      <c r="B1029" s="20"/>
      <c r="C1029" s="21"/>
      <c r="D1029" s="36"/>
      <c r="E1029" s="23"/>
    </row>
    <row r="1030" spans="1:5">
      <c r="A1030" s="19"/>
      <c r="B1030" s="20"/>
      <c r="C1030" s="21"/>
      <c r="D1030" s="36"/>
      <c r="E1030" s="23"/>
    </row>
    <row r="1031" spans="1:5">
      <c r="A1031" s="19"/>
      <c r="B1031" s="20"/>
      <c r="C1031" s="21"/>
      <c r="D1031" s="36"/>
      <c r="E1031" s="23"/>
    </row>
    <row r="1032" spans="1:5">
      <c r="A1032" s="19"/>
      <c r="B1032" s="20"/>
      <c r="C1032" s="21"/>
      <c r="D1032" s="22"/>
      <c r="E1032" s="23"/>
    </row>
    <row r="1033" spans="1:5">
      <c r="A1033" s="19"/>
      <c r="B1033" s="20"/>
      <c r="C1033" s="21"/>
      <c r="D1033" s="22"/>
      <c r="E1033" s="23"/>
    </row>
    <row r="1034" spans="1:5">
      <c r="A1034" s="19"/>
      <c r="B1034" s="20"/>
      <c r="C1034" s="21"/>
      <c r="D1034" s="36"/>
      <c r="E1034" s="23"/>
    </row>
    <row r="1035" spans="1:5">
      <c r="A1035" s="19"/>
      <c r="B1035" s="20"/>
      <c r="C1035" s="21"/>
      <c r="D1035" s="22"/>
      <c r="E1035" s="23"/>
    </row>
    <row r="1036" spans="1:5">
      <c r="A1036" s="19"/>
      <c r="B1036" s="20"/>
      <c r="C1036" s="21"/>
      <c r="D1036" s="36"/>
      <c r="E1036" s="23"/>
    </row>
    <row r="1037" spans="1:5">
      <c r="A1037" s="19"/>
      <c r="B1037" s="20"/>
      <c r="C1037" s="21"/>
      <c r="D1037" s="22"/>
      <c r="E1037" s="23"/>
    </row>
    <row r="1038" spans="1:5">
      <c r="A1038" s="19"/>
      <c r="B1038" s="20"/>
      <c r="C1038" s="21"/>
      <c r="D1038" s="22"/>
      <c r="E1038" s="23"/>
    </row>
    <row r="1039" spans="1:5">
      <c r="A1039" s="19"/>
      <c r="B1039" s="20"/>
      <c r="C1039" s="21"/>
      <c r="D1039" s="22"/>
      <c r="E1039" s="23"/>
    </row>
    <row r="1040" spans="1:5">
      <c r="A1040" s="19"/>
      <c r="B1040" s="20"/>
      <c r="C1040" s="21"/>
      <c r="D1040" s="22"/>
      <c r="E1040" s="23"/>
    </row>
    <row r="1041" spans="1:5">
      <c r="A1041" s="19"/>
      <c r="B1041" s="20"/>
      <c r="C1041" s="21"/>
      <c r="D1041" s="22"/>
      <c r="E1041" s="23"/>
    </row>
    <row r="1042" spans="1:5">
      <c r="A1042" s="19"/>
      <c r="B1042" s="20"/>
      <c r="C1042" s="21"/>
      <c r="D1042" s="36"/>
      <c r="E1042" s="23"/>
    </row>
    <row r="1043" spans="1:5">
      <c r="A1043" s="19"/>
      <c r="B1043" s="20"/>
      <c r="C1043" s="21"/>
      <c r="D1043" s="22"/>
      <c r="E1043" s="23"/>
    </row>
    <row r="1044" spans="1:5">
      <c r="A1044" s="19"/>
      <c r="B1044" s="20"/>
      <c r="C1044" s="21"/>
      <c r="D1044" s="22"/>
      <c r="E1044" s="23"/>
    </row>
    <row r="1045" spans="1:5">
      <c r="A1045" s="19"/>
      <c r="B1045" s="20"/>
      <c r="C1045" s="21"/>
      <c r="D1045" s="22"/>
      <c r="E1045" s="23"/>
    </row>
    <row r="1046" spans="1:5">
      <c r="A1046" s="19"/>
      <c r="B1046" s="20"/>
      <c r="C1046" s="21"/>
      <c r="D1046" s="22"/>
      <c r="E1046" s="23"/>
    </row>
    <row r="1047" spans="1:5">
      <c r="A1047" s="19"/>
      <c r="B1047" s="20"/>
      <c r="C1047" s="21"/>
      <c r="D1047" s="22"/>
      <c r="E1047" s="23"/>
    </row>
    <row r="1048" spans="1:5">
      <c r="A1048" s="19"/>
      <c r="B1048" s="20"/>
      <c r="C1048" s="21"/>
      <c r="D1048" s="22"/>
      <c r="E1048" s="23"/>
    </row>
    <row r="1049" spans="1:5">
      <c r="A1049" s="19"/>
      <c r="B1049" s="20"/>
      <c r="C1049" s="21"/>
      <c r="D1049" s="22"/>
      <c r="E1049" s="23"/>
    </row>
    <row r="1050" spans="1:5">
      <c r="A1050" s="19"/>
      <c r="B1050" s="20"/>
      <c r="C1050" s="21"/>
      <c r="D1050" s="36"/>
      <c r="E1050" s="23"/>
    </row>
    <row r="1051" spans="1:5">
      <c r="A1051" s="19"/>
      <c r="B1051" s="20"/>
      <c r="C1051" s="21"/>
      <c r="D1051" s="22"/>
      <c r="E1051" s="23"/>
    </row>
    <row r="1052" spans="1:5">
      <c r="A1052" s="19"/>
      <c r="B1052" s="20"/>
      <c r="C1052" s="21"/>
      <c r="D1052" s="22"/>
      <c r="E1052" s="23"/>
    </row>
    <row r="1053" spans="1:5">
      <c r="A1053" s="19"/>
      <c r="B1053" s="20"/>
      <c r="C1053" s="21"/>
      <c r="D1053" s="22"/>
      <c r="E1053" s="23"/>
    </row>
    <row r="1054" spans="1:5">
      <c r="A1054" s="19"/>
      <c r="B1054" s="20"/>
      <c r="C1054" s="21"/>
      <c r="D1054" s="22"/>
      <c r="E1054" s="23"/>
    </row>
    <row r="1055" spans="1:5">
      <c r="A1055" s="19"/>
      <c r="B1055" s="20"/>
      <c r="C1055" s="21"/>
      <c r="D1055" s="22"/>
      <c r="E1055" s="23"/>
    </row>
    <row r="1056" spans="1:5">
      <c r="A1056" s="19"/>
      <c r="B1056" s="20"/>
      <c r="C1056" s="21"/>
      <c r="D1056" s="22"/>
      <c r="E1056" s="23"/>
    </row>
    <row r="1057" spans="1:5">
      <c r="A1057" s="19"/>
      <c r="B1057" s="20"/>
      <c r="C1057" s="21"/>
      <c r="D1057" s="36"/>
      <c r="E1057" s="23"/>
    </row>
    <row r="1058" spans="1:5">
      <c r="A1058" s="19"/>
      <c r="B1058" s="20"/>
      <c r="C1058" s="21"/>
      <c r="D1058" s="36"/>
      <c r="E1058" s="23"/>
    </row>
    <row r="1059" spans="1:5">
      <c r="A1059" s="19"/>
      <c r="B1059" s="20"/>
      <c r="C1059" s="21"/>
      <c r="D1059" s="36"/>
      <c r="E1059" s="23"/>
    </row>
    <row r="1060" spans="1:5">
      <c r="A1060" s="19"/>
      <c r="B1060" s="20"/>
      <c r="C1060" s="21"/>
      <c r="D1060" s="22"/>
      <c r="E1060" s="23"/>
    </row>
    <row r="1061" spans="1:5">
      <c r="A1061" s="19"/>
      <c r="B1061" s="20"/>
      <c r="C1061" s="21"/>
      <c r="D1061" s="22"/>
      <c r="E1061" s="23"/>
    </row>
    <row r="1062" spans="1:5">
      <c r="A1062" s="19"/>
      <c r="B1062" s="20"/>
      <c r="C1062" s="21"/>
      <c r="D1062" s="22"/>
      <c r="E1062" s="23"/>
    </row>
    <row r="1063" spans="1:5">
      <c r="A1063" s="19"/>
      <c r="B1063" s="20"/>
      <c r="C1063" s="21"/>
      <c r="D1063" s="22"/>
      <c r="E1063" s="23"/>
    </row>
    <row r="1064" spans="1:5">
      <c r="A1064" s="19"/>
      <c r="B1064" s="20"/>
      <c r="C1064" s="21"/>
      <c r="D1064" s="22"/>
      <c r="E1064" s="23"/>
    </row>
    <row r="1065" spans="1:5">
      <c r="A1065" s="19"/>
      <c r="B1065" s="20"/>
      <c r="C1065" s="21"/>
      <c r="D1065" s="22"/>
      <c r="E1065" s="23"/>
    </row>
    <row r="1066" spans="1:5">
      <c r="A1066" s="19"/>
      <c r="B1066" s="20"/>
      <c r="C1066" s="21"/>
      <c r="D1066" s="22"/>
      <c r="E1066" s="23"/>
    </row>
    <row r="1067" spans="1:5">
      <c r="A1067" s="19"/>
      <c r="B1067" s="20"/>
      <c r="C1067" s="21"/>
      <c r="D1067" s="22"/>
      <c r="E1067" s="23"/>
    </row>
    <row r="1068" spans="1:5">
      <c r="A1068" s="19"/>
      <c r="B1068" s="20"/>
      <c r="C1068" s="21"/>
      <c r="D1068" s="22"/>
      <c r="E1068" s="23"/>
    </row>
    <row r="1069" spans="1:5">
      <c r="A1069" s="19"/>
      <c r="B1069" s="20"/>
      <c r="C1069" s="21"/>
      <c r="D1069" s="22"/>
      <c r="E1069" s="23"/>
    </row>
    <row r="1070" spans="1:5">
      <c r="A1070" s="19"/>
      <c r="B1070" s="20"/>
      <c r="C1070" s="21"/>
      <c r="D1070" s="22"/>
      <c r="E1070" s="23"/>
    </row>
    <row r="1071" spans="1:5">
      <c r="A1071" s="19"/>
      <c r="B1071" s="20"/>
      <c r="C1071" s="21"/>
      <c r="D1071" s="22"/>
      <c r="E1071" s="23"/>
    </row>
    <row r="1072" spans="1:5">
      <c r="A1072" s="19"/>
      <c r="B1072" s="20"/>
      <c r="C1072" s="21"/>
      <c r="D1072" s="22"/>
      <c r="E1072" s="23"/>
    </row>
    <row r="1073" spans="1:5">
      <c r="A1073" s="19"/>
      <c r="B1073" s="20"/>
      <c r="C1073" s="21"/>
      <c r="D1073" s="22"/>
      <c r="E1073" s="23"/>
    </row>
    <row r="1074" spans="1:5">
      <c r="A1074" s="19"/>
      <c r="B1074" s="20"/>
      <c r="C1074" s="21"/>
      <c r="D1074" s="36"/>
      <c r="E1074" s="23"/>
    </row>
    <row r="1075" spans="1:5">
      <c r="A1075" s="19"/>
      <c r="B1075" s="20"/>
      <c r="C1075" s="21"/>
      <c r="D1075" s="22"/>
      <c r="E1075" s="23"/>
    </row>
    <row r="1076" spans="1:5">
      <c r="A1076" s="19"/>
      <c r="B1076" s="20"/>
      <c r="C1076" s="21"/>
      <c r="D1076" s="36"/>
      <c r="E1076" s="23"/>
    </row>
    <row r="1077" spans="1:5">
      <c r="A1077" s="19"/>
      <c r="B1077" s="20"/>
      <c r="C1077" s="21"/>
      <c r="D1077" s="22"/>
      <c r="E1077" s="23"/>
    </row>
    <row r="1078" spans="1:5">
      <c r="A1078" s="19"/>
      <c r="B1078" s="20"/>
      <c r="C1078" s="21"/>
      <c r="D1078" s="22"/>
      <c r="E1078" s="23"/>
    </row>
    <row r="1079" spans="1:5">
      <c r="A1079" s="19"/>
      <c r="B1079" s="20"/>
      <c r="C1079" s="21"/>
      <c r="D1079" s="22"/>
      <c r="E1079" s="23"/>
    </row>
    <row r="1080" spans="1:5">
      <c r="A1080" s="19"/>
      <c r="B1080" s="20"/>
      <c r="C1080" s="21"/>
      <c r="D1080" s="22"/>
      <c r="E1080" s="23"/>
    </row>
    <row r="1081" spans="1:5">
      <c r="A1081" s="19"/>
      <c r="B1081" s="20"/>
      <c r="C1081" s="21"/>
      <c r="D1081" s="22"/>
      <c r="E1081" s="23"/>
    </row>
    <row r="1082" spans="1:5">
      <c r="A1082" s="19"/>
      <c r="B1082" s="20"/>
      <c r="C1082" s="21"/>
      <c r="D1082" s="36"/>
      <c r="E1082" s="23"/>
    </row>
    <row r="1083" spans="1:5">
      <c r="A1083" s="19"/>
      <c r="B1083" s="20"/>
      <c r="C1083" s="21"/>
      <c r="D1083" s="36"/>
      <c r="E1083" s="23"/>
    </row>
    <row r="1084" spans="1:5">
      <c r="A1084" s="19"/>
      <c r="B1084" s="20"/>
      <c r="C1084" s="21"/>
      <c r="D1084" s="22"/>
      <c r="E1084" s="23"/>
    </row>
    <row r="1085" spans="1:5">
      <c r="A1085" s="19"/>
      <c r="B1085" s="20"/>
      <c r="C1085" s="21"/>
      <c r="D1085" s="36"/>
      <c r="E1085" s="23"/>
    </row>
    <row r="1086" spans="1:5">
      <c r="A1086" s="19"/>
      <c r="B1086" s="20"/>
      <c r="C1086" s="21"/>
      <c r="D1086" s="22"/>
      <c r="E1086" s="23"/>
    </row>
    <row r="1087" spans="1:5">
      <c r="A1087" s="19"/>
      <c r="B1087" s="20"/>
      <c r="C1087" s="21"/>
      <c r="D1087" s="22"/>
      <c r="E1087" s="23"/>
    </row>
    <row r="1088" spans="1:5">
      <c r="A1088" s="19"/>
      <c r="B1088" s="20"/>
      <c r="C1088" s="21"/>
      <c r="D1088" s="22"/>
      <c r="E1088" s="23"/>
    </row>
    <row r="1089" spans="1:5">
      <c r="A1089" s="19"/>
      <c r="B1089" s="20"/>
      <c r="C1089" s="21"/>
      <c r="D1089" s="22"/>
      <c r="E1089" s="23"/>
    </row>
    <row r="1090" spans="1:5">
      <c r="A1090" s="19"/>
      <c r="B1090" s="20"/>
      <c r="C1090" s="21"/>
      <c r="D1090" s="22"/>
      <c r="E1090" s="23"/>
    </row>
    <row r="1091" spans="1:5">
      <c r="A1091" s="19"/>
      <c r="B1091" s="20"/>
      <c r="C1091" s="21"/>
      <c r="D1091" s="22"/>
      <c r="E1091" s="23"/>
    </row>
    <row r="1092" spans="1:5">
      <c r="A1092" s="19"/>
      <c r="B1092" s="20"/>
      <c r="C1092" s="21"/>
      <c r="D1092" s="36"/>
      <c r="E1092" s="23"/>
    </row>
    <row r="1093" spans="1:5">
      <c r="A1093" s="19"/>
      <c r="B1093" s="20"/>
      <c r="C1093" s="21"/>
      <c r="D1093" s="22"/>
      <c r="E1093" s="23"/>
    </row>
    <row r="1094" spans="1:5">
      <c r="A1094" s="19"/>
      <c r="B1094" s="20"/>
      <c r="C1094" s="21"/>
      <c r="D1094" s="36"/>
      <c r="E1094" s="23"/>
    </row>
    <row r="1095" spans="1:5">
      <c r="A1095" s="19"/>
      <c r="B1095" s="20"/>
      <c r="C1095" s="21"/>
      <c r="D1095" s="36"/>
      <c r="E1095" s="23"/>
    </row>
    <row r="1096" spans="1:5">
      <c r="A1096" s="19"/>
      <c r="B1096" s="20"/>
      <c r="C1096" s="21"/>
      <c r="D1096" s="22"/>
      <c r="E1096" s="23"/>
    </row>
    <row r="1097" spans="1:5">
      <c r="A1097" s="19"/>
      <c r="B1097" s="20"/>
      <c r="C1097" s="21"/>
      <c r="D1097" s="22"/>
      <c r="E1097" s="23"/>
    </row>
    <row r="1098" spans="1:5">
      <c r="A1098" s="19"/>
      <c r="B1098" s="20"/>
      <c r="C1098" s="21"/>
      <c r="D1098" s="36"/>
      <c r="E1098" s="23"/>
    </row>
    <row r="1099" spans="1:5">
      <c r="A1099" s="19"/>
      <c r="B1099" s="20"/>
      <c r="C1099" s="21"/>
      <c r="D1099" s="22"/>
      <c r="E1099" s="23"/>
    </row>
    <row r="1100" spans="1:5">
      <c r="A1100" s="19"/>
      <c r="B1100" s="20"/>
      <c r="C1100" s="21"/>
      <c r="D1100" s="22"/>
      <c r="E1100" s="23"/>
    </row>
    <row r="1101" spans="1:5">
      <c r="A1101" s="19"/>
      <c r="B1101" s="20"/>
      <c r="C1101" s="21"/>
      <c r="D1101" s="36"/>
      <c r="E1101" s="23"/>
    </row>
    <row r="1102" spans="1:5">
      <c r="A1102" s="19"/>
      <c r="B1102" s="20"/>
      <c r="C1102" s="21"/>
      <c r="D1102" s="22"/>
      <c r="E1102" s="23"/>
    </row>
    <row r="1103" spans="1:5">
      <c r="A1103" s="19"/>
      <c r="B1103" s="20"/>
      <c r="C1103" s="21"/>
      <c r="D1103" s="36"/>
      <c r="E1103" s="23"/>
    </row>
    <row r="1104" spans="1:5">
      <c r="A1104" s="19"/>
      <c r="B1104" s="20"/>
      <c r="C1104" s="21"/>
      <c r="D1104" s="22"/>
      <c r="E1104" s="23"/>
    </row>
    <row r="1105" spans="1:5">
      <c r="A1105" s="19"/>
      <c r="B1105" s="20"/>
      <c r="C1105" s="21"/>
      <c r="D1105" s="36"/>
      <c r="E1105" s="23"/>
    </row>
    <row r="1106" spans="1:5">
      <c r="A1106" s="19"/>
      <c r="B1106" s="20"/>
      <c r="C1106" s="21"/>
      <c r="D1106" s="36"/>
      <c r="E1106" s="23"/>
    </row>
    <row r="1107" spans="1:5">
      <c r="A1107" s="19"/>
      <c r="B1107" s="20"/>
      <c r="C1107" s="21"/>
      <c r="D1107" s="22"/>
      <c r="E1107" s="23"/>
    </row>
    <row r="1108" spans="1:5">
      <c r="A1108" s="19"/>
      <c r="B1108" s="20"/>
      <c r="C1108" s="21"/>
      <c r="D1108" s="22"/>
      <c r="E1108" s="23"/>
    </row>
    <row r="1109" spans="1:5">
      <c r="A1109" s="19"/>
      <c r="B1109" s="20"/>
      <c r="C1109" s="21"/>
      <c r="D1109" s="36"/>
      <c r="E1109" s="23"/>
    </row>
    <row r="1110" spans="1:5">
      <c r="A1110" s="19"/>
      <c r="B1110" s="20"/>
      <c r="C1110" s="21"/>
      <c r="D1110" s="36"/>
      <c r="E1110" s="23"/>
    </row>
    <row r="1111" spans="1:5">
      <c r="A1111" s="19"/>
      <c r="B1111" s="20"/>
      <c r="C1111" s="21"/>
      <c r="D1111" s="36"/>
      <c r="E1111" s="23"/>
    </row>
    <row r="1112" spans="1:5">
      <c r="A1112" s="19"/>
      <c r="B1112" s="20"/>
      <c r="C1112" s="21"/>
      <c r="D1112" s="22"/>
      <c r="E1112" s="23"/>
    </row>
    <row r="1113" spans="1:5">
      <c r="A1113" s="19"/>
      <c r="B1113" s="20"/>
      <c r="C1113" s="21"/>
      <c r="D1113" s="22"/>
      <c r="E1113" s="23"/>
    </row>
    <row r="1114" spans="1:5">
      <c r="A1114" s="19"/>
      <c r="B1114" s="20"/>
      <c r="C1114" s="21"/>
      <c r="D1114" s="22"/>
      <c r="E1114" s="23"/>
    </row>
    <row r="1115" spans="1:5">
      <c r="A1115" s="19"/>
      <c r="B1115" s="20"/>
      <c r="C1115" s="21"/>
      <c r="D1115" s="36"/>
      <c r="E1115" s="23"/>
    </row>
    <row r="1116" spans="1:5">
      <c r="A1116" s="19"/>
      <c r="B1116" s="20"/>
      <c r="C1116" s="21"/>
      <c r="D1116" s="22"/>
      <c r="E1116" s="23"/>
    </row>
    <row r="1117" spans="1:5">
      <c r="A1117" s="19"/>
      <c r="B1117" s="20"/>
      <c r="C1117" s="21"/>
      <c r="D1117" s="22"/>
      <c r="E1117" s="23"/>
    </row>
    <row r="1118" spans="1:5">
      <c r="A1118" s="19"/>
      <c r="B1118" s="20"/>
      <c r="C1118" s="21"/>
      <c r="D1118" s="22"/>
      <c r="E1118" s="23"/>
    </row>
    <row r="1119" spans="1:5">
      <c r="A1119" s="19"/>
      <c r="B1119" s="20"/>
      <c r="C1119" s="21"/>
      <c r="D1119" s="22"/>
      <c r="E1119" s="23"/>
    </row>
    <row r="1120" spans="1:5">
      <c r="A1120" s="39"/>
      <c r="B1120" s="41"/>
      <c r="C1120" s="28"/>
      <c r="D1120" s="42"/>
      <c r="E1120" s="23"/>
    </row>
    <row r="1121" spans="1:5">
      <c r="A1121" s="39"/>
      <c r="B1121" s="41"/>
      <c r="C1121" s="28"/>
      <c r="D1121" s="42"/>
      <c r="E1121" s="23"/>
    </row>
    <row r="1122" spans="1:5">
      <c r="A1122" s="39"/>
      <c r="B1122" s="41"/>
      <c r="C1122" s="28"/>
      <c r="D1122" s="42"/>
      <c r="E1122" s="23"/>
    </row>
    <row r="1123" spans="1:5">
      <c r="A1123" s="39"/>
      <c r="B1123" s="41"/>
      <c r="C1123" s="28"/>
      <c r="D1123" s="42"/>
      <c r="E1123" s="23"/>
    </row>
    <row r="1124" spans="1:5">
      <c r="A1124" s="39"/>
      <c r="B1124" s="41"/>
      <c r="C1124" s="28"/>
      <c r="D1124" s="42"/>
      <c r="E1124" s="23"/>
    </row>
    <row r="1125" spans="1:5">
      <c r="A1125" s="39"/>
      <c r="B1125" s="41"/>
      <c r="C1125" s="28"/>
      <c r="D1125" s="42"/>
      <c r="E1125" s="23"/>
    </row>
    <row r="1126" spans="1:5">
      <c r="A1126" s="39"/>
      <c r="B1126" s="41"/>
      <c r="C1126" s="28"/>
      <c r="D1126" s="42"/>
      <c r="E1126" s="23"/>
    </row>
    <row r="1127" spans="1:5">
      <c r="A1127" s="39"/>
      <c r="B1127" s="41"/>
      <c r="C1127" s="28"/>
      <c r="D1127" s="42"/>
      <c r="E1127" s="23"/>
    </row>
    <row r="1128" spans="1:5">
      <c r="A1128" s="39"/>
      <c r="B1128" s="41"/>
      <c r="C1128" s="28"/>
      <c r="D1128" s="42"/>
      <c r="E1128" s="23"/>
    </row>
    <row r="1129" spans="1:5">
      <c r="A1129" s="39"/>
      <c r="B1129" s="41"/>
      <c r="C1129" s="28"/>
      <c r="D1129" s="42"/>
      <c r="E1129" s="23"/>
    </row>
    <row r="1130" spans="1:5">
      <c r="A1130" s="39"/>
      <c r="B1130" s="41"/>
      <c r="C1130" s="28"/>
      <c r="D1130" s="42"/>
      <c r="E1130" s="23"/>
    </row>
    <row r="1131" spans="1:5">
      <c r="A1131" s="39"/>
      <c r="B1131" s="41"/>
      <c r="C1131" s="28"/>
      <c r="D1131" s="42"/>
      <c r="E1131" s="23"/>
    </row>
    <row r="1132" spans="1:5">
      <c r="A1132" s="39"/>
      <c r="B1132" s="41"/>
      <c r="C1132" s="28"/>
      <c r="D1132" s="42"/>
      <c r="E1132" s="23"/>
    </row>
    <row r="1133" spans="1:5">
      <c r="A1133" s="39"/>
      <c r="B1133" s="41"/>
      <c r="C1133" s="28"/>
      <c r="D1133" s="42"/>
      <c r="E1133" s="23"/>
    </row>
    <row r="1134" spans="1:5">
      <c r="A1134" s="39"/>
      <c r="B1134" s="41"/>
      <c r="C1134" s="28"/>
      <c r="D1134" s="42"/>
      <c r="E1134" s="23"/>
    </row>
    <row r="1135" spans="1:5">
      <c r="A1135" s="39"/>
      <c r="B1135" s="41"/>
      <c r="C1135" s="28"/>
      <c r="D1135" s="42"/>
      <c r="E1135" s="23"/>
    </row>
    <row r="1136" spans="1:5">
      <c r="A1136" s="39"/>
      <c r="B1136" s="41"/>
      <c r="C1136" s="28"/>
      <c r="D1136" s="42"/>
      <c r="E1136" s="23"/>
    </row>
    <row r="1137" spans="1:5">
      <c r="A1137" s="39"/>
      <c r="B1137" s="41"/>
      <c r="C1137" s="28"/>
      <c r="D1137" s="42"/>
      <c r="E1137" s="23"/>
    </row>
    <row r="1138" spans="1:5">
      <c r="A1138" s="39"/>
      <c r="B1138" s="41"/>
      <c r="C1138" s="28"/>
      <c r="D1138" s="42"/>
      <c r="E1138" s="23"/>
    </row>
    <row r="1139" spans="1:5">
      <c r="A1139" s="39"/>
      <c r="B1139" s="41"/>
      <c r="C1139" s="28"/>
      <c r="D1139" s="42"/>
      <c r="E1139" s="23"/>
    </row>
    <row r="1140" spans="1:5">
      <c r="A1140" s="39"/>
      <c r="B1140" s="41"/>
      <c r="C1140" s="28"/>
      <c r="D1140" s="42"/>
      <c r="E1140" s="23"/>
    </row>
    <row r="1141" spans="1:5">
      <c r="A1141" s="39"/>
      <c r="B1141" s="41"/>
      <c r="C1141" s="28"/>
      <c r="D1141" s="42"/>
      <c r="E1141" s="23"/>
    </row>
    <row r="1142" spans="1:5">
      <c r="A1142" s="39"/>
      <c r="B1142" s="41"/>
      <c r="C1142" s="28"/>
      <c r="D1142" s="42"/>
      <c r="E1142" s="23"/>
    </row>
    <row r="1143" spans="1:5">
      <c r="A1143" s="39"/>
      <c r="B1143" s="41"/>
      <c r="C1143" s="28"/>
      <c r="D1143" s="42"/>
      <c r="E1143" s="23"/>
    </row>
    <row r="1144" spans="1:5">
      <c r="A1144" s="39"/>
      <c r="B1144" s="41"/>
      <c r="C1144" s="28"/>
      <c r="D1144" s="42"/>
      <c r="E1144" s="23"/>
    </row>
    <row r="1145" spans="1:5">
      <c r="A1145" s="39"/>
      <c r="B1145" s="41"/>
      <c r="C1145" s="28"/>
      <c r="D1145" s="42"/>
      <c r="E1145" s="23"/>
    </row>
    <row r="1146" spans="1:5">
      <c r="A1146" s="39"/>
      <c r="B1146" s="41"/>
      <c r="C1146" s="28"/>
      <c r="D1146" s="42"/>
      <c r="E1146" s="23"/>
    </row>
    <row r="1147" spans="1:5">
      <c r="A1147" s="39"/>
      <c r="B1147" s="41"/>
      <c r="C1147" s="28"/>
      <c r="D1147" s="42"/>
      <c r="E1147" s="23"/>
    </row>
    <row r="1148" spans="1:5">
      <c r="A1148" s="39"/>
      <c r="B1148" s="41"/>
      <c r="C1148" s="28"/>
      <c r="D1148" s="42"/>
      <c r="E1148" s="23"/>
    </row>
    <row r="1149" spans="1:5">
      <c r="A1149" s="39"/>
      <c r="B1149" s="41"/>
      <c r="C1149" s="28"/>
      <c r="D1149" s="42"/>
      <c r="E1149" s="23"/>
    </row>
    <row r="1150" spans="1:5">
      <c r="A1150" s="39"/>
      <c r="B1150" s="41"/>
      <c r="C1150" s="28"/>
      <c r="D1150" s="42"/>
      <c r="E1150" s="23"/>
    </row>
    <row r="1151" spans="1:5">
      <c r="A1151" s="39"/>
      <c r="B1151" s="41"/>
      <c r="C1151" s="28"/>
      <c r="D1151" s="42"/>
      <c r="E1151" s="23"/>
    </row>
    <row r="1152" spans="1:5">
      <c r="A1152" s="39"/>
      <c r="B1152" s="41"/>
      <c r="C1152" s="28"/>
      <c r="D1152" s="42"/>
      <c r="E1152" s="23"/>
    </row>
    <row r="1153" spans="1:5">
      <c r="A1153" s="39"/>
      <c r="B1153" s="41"/>
      <c r="C1153" s="28"/>
      <c r="D1153" s="42"/>
      <c r="E1153" s="23"/>
    </row>
    <row r="1154" spans="1:5">
      <c r="A1154" s="39"/>
      <c r="B1154" s="41"/>
      <c r="C1154" s="28"/>
      <c r="D1154" s="42"/>
      <c r="E1154" s="23"/>
    </row>
    <row r="1155" spans="1:5">
      <c r="A1155" s="39"/>
      <c r="B1155" s="41"/>
      <c r="C1155" s="28"/>
      <c r="D1155" s="42"/>
      <c r="E1155" s="23"/>
    </row>
    <row r="1156" spans="1:5">
      <c r="A1156" s="39"/>
      <c r="B1156" s="41"/>
      <c r="C1156" s="28"/>
      <c r="D1156" s="42"/>
      <c r="E1156" s="23"/>
    </row>
    <row r="1157" spans="1:5">
      <c r="A1157" s="39"/>
      <c r="B1157" s="41"/>
      <c r="C1157" s="28"/>
      <c r="D1157" s="42"/>
      <c r="E1157" s="23"/>
    </row>
    <row r="1158" spans="1:5">
      <c r="A1158" s="39"/>
      <c r="B1158" s="41"/>
      <c r="C1158" s="28"/>
      <c r="D1158" s="42"/>
      <c r="E1158" s="23"/>
    </row>
    <row r="1159" spans="1:5">
      <c r="A1159" s="39"/>
      <c r="B1159" s="41"/>
      <c r="C1159" s="28"/>
      <c r="D1159" s="42"/>
      <c r="E1159" s="23"/>
    </row>
    <row r="1160" spans="1:5">
      <c r="A1160" s="39"/>
      <c r="B1160" s="41"/>
      <c r="C1160" s="28"/>
      <c r="D1160" s="42"/>
      <c r="E1160" s="23"/>
    </row>
    <row r="1161" spans="1:5">
      <c r="A1161" s="39"/>
      <c r="B1161" s="41"/>
      <c r="C1161" s="28"/>
      <c r="D1161" s="42"/>
      <c r="E1161" s="23"/>
    </row>
    <row r="1162" spans="1:5">
      <c r="A1162" s="39"/>
      <c r="B1162" s="41"/>
      <c r="C1162" s="28"/>
      <c r="D1162" s="42"/>
      <c r="E1162" s="23"/>
    </row>
    <row r="1163" spans="1:5">
      <c r="A1163" s="39"/>
      <c r="B1163" s="41"/>
      <c r="C1163" s="28"/>
      <c r="D1163" s="42"/>
      <c r="E1163" s="23"/>
    </row>
    <row r="1164" spans="1:5">
      <c r="A1164" s="39"/>
      <c r="B1164" s="41"/>
      <c r="C1164" s="28"/>
      <c r="D1164" s="42"/>
      <c r="E1164" s="23"/>
    </row>
    <row r="1165" spans="1:5">
      <c r="A1165" s="39"/>
      <c r="B1165" s="41"/>
      <c r="C1165" s="28"/>
      <c r="D1165" s="42"/>
      <c r="E1165" s="23"/>
    </row>
    <row r="1166" spans="1:5">
      <c r="A1166" s="39"/>
      <c r="B1166" s="41"/>
      <c r="C1166" s="28"/>
      <c r="D1166" s="42"/>
      <c r="E1166" s="23"/>
    </row>
    <row r="1167" spans="1:5">
      <c r="A1167" s="39"/>
      <c r="B1167" s="41"/>
      <c r="C1167" s="28"/>
      <c r="D1167" s="42"/>
      <c r="E1167" s="23"/>
    </row>
    <row r="1168" spans="1:5">
      <c r="A1168" s="39"/>
      <c r="B1168" s="41"/>
      <c r="C1168" s="28"/>
      <c r="D1168" s="42"/>
      <c r="E1168" s="23"/>
    </row>
    <row r="1169" spans="1:5">
      <c r="A1169" s="39"/>
      <c r="B1169" s="41"/>
      <c r="C1169" s="28"/>
      <c r="D1169" s="42"/>
      <c r="E1169" s="23"/>
    </row>
    <row r="1170" spans="1:5">
      <c r="A1170" s="39"/>
      <c r="B1170" s="41"/>
      <c r="C1170" s="28"/>
      <c r="D1170" s="42"/>
      <c r="E1170" s="23"/>
    </row>
    <row r="1171" spans="1:5">
      <c r="A1171" s="39"/>
      <c r="B1171" s="43"/>
      <c r="C1171" s="44"/>
      <c r="D1171" s="45"/>
      <c r="E1171" s="23"/>
    </row>
    <row r="1172" spans="1:5">
      <c r="A1172" s="39"/>
      <c r="B1172" s="41"/>
      <c r="C1172" s="28"/>
      <c r="D1172" s="42"/>
      <c r="E1172" s="23"/>
    </row>
    <row r="1173" spans="1:5">
      <c r="A1173" s="39"/>
      <c r="B1173" s="41"/>
      <c r="C1173" s="28"/>
      <c r="D1173" s="42"/>
      <c r="E1173" s="23"/>
    </row>
    <row r="1174" spans="1:5">
      <c r="A1174" s="39"/>
      <c r="B1174" s="41"/>
      <c r="C1174" s="28"/>
      <c r="D1174" s="42"/>
      <c r="E1174" s="23"/>
    </row>
    <row r="1175" spans="1:5">
      <c r="A1175" s="39"/>
      <c r="B1175" s="41"/>
      <c r="C1175" s="28"/>
      <c r="D1175" s="42"/>
      <c r="E1175" s="23"/>
    </row>
    <row r="1176" spans="1:5">
      <c r="A1176" s="39"/>
      <c r="B1176" s="41"/>
      <c r="C1176" s="28"/>
      <c r="D1176" s="42"/>
      <c r="E1176" s="23"/>
    </row>
    <row r="1177" spans="1:5" ht="14.25" thickBot="1">
      <c r="A1177" s="40"/>
      <c r="B1177" s="46"/>
      <c r="C1177" s="35"/>
      <c r="D1177" s="47"/>
      <c r="E1177" s="48"/>
    </row>
    <row r="1178" spans="1:5" ht="14.25" thickBot="1">
      <c r="A1178" s="33"/>
      <c r="B1178" s="49"/>
      <c r="C1178" s="34"/>
      <c r="D1178" s="50"/>
      <c r="E1178" s="51"/>
    </row>
  </sheetData>
  <sheetProtection password="805A" sheet="1" objects="1" scenarios="1" autoFilter="0"/>
  <autoFilter ref="A2:AV2">
    <filterColumn colId="7" showButton="0"/>
    <filterColumn colId="8" showButton="0"/>
    <filterColumn colId="16" showButton="0"/>
    <filterColumn colId="17" showButton="0"/>
    <filterColumn colId="18" showButton="0"/>
    <filterColumn colId="28" showButton="0"/>
    <filterColumn colId="29" showButton="0"/>
    <filterColumn colId="41" showButton="0"/>
    <filterColumn colId="42" showButton="0"/>
    <filterColumn colId="43" showButton="0"/>
  </autoFilter>
  <mergeCells count="5">
    <mergeCell ref="Q2:T2"/>
    <mergeCell ref="AM1:AN1"/>
    <mergeCell ref="AP2:AS2"/>
    <mergeCell ref="H2:J2"/>
    <mergeCell ref="AC2:AE2"/>
  </mergeCells>
  <phoneticPr fontId="7"/>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AK302"/>
  <sheetViews>
    <sheetView workbookViewId="0">
      <pane ySplit="2" topLeftCell="A3" activePane="bottomLeft" state="frozen"/>
      <selection pane="bottomLeft"/>
    </sheetView>
  </sheetViews>
  <sheetFormatPr defaultRowHeight="13.5"/>
  <cols>
    <col min="28" max="28" width="40.625" customWidth="1"/>
    <col min="30" max="30" width="30.625" customWidth="1"/>
  </cols>
  <sheetData>
    <row r="1" spans="1:37" s="125" customFormat="1" ht="30" customHeight="1">
      <c r="A1" s="98" t="s">
        <v>586</v>
      </c>
      <c r="B1" s="98" t="s">
        <v>587</v>
      </c>
      <c r="C1" s="98" t="s">
        <v>588</v>
      </c>
      <c r="D1" s="99" t="s">
        <v>589</v>
      </c>
      <c r="E1" s="100" t="s">
        <v>590</v>
      </c>
      <c r="F1" s="101" t="s">
        <v>591</v>
      </c>
      <c r="G1" s="102" t="s">
        <v>592</v>
      </c>
      <c r="H1" s="103" t="s">
        <v>593</v>
      </c>
      <c r="I1" s="104" t="s">
        <v>594</v>
      </c>
      <c r="J1" s="105" t="s">
        <v>595</v>
      </c>
      <c r="K1" s="106" t="s">
        <v>596</v>
      </c>
      <c r="L1" s="107" t="s">
        <v>597</v>
      </c>
      <c r="M1" s="108" t="s">
        <v>598</v>
      </c>
      <c r="N1" s="109" t="s">
        <v>599</v>
      </c>
      <c r="O1" s="110" t="s">
        <v>600</v>
      </c>
      <c r="P1" s="111" t="s">
        <v>601</v>
      </c>
      <c r="Q1" s="112" t="s">
        <v>602</v>
      </c>
      <c r="R1" s="113" t="s">
        <v>603</v>
      </c>
      <c r="S1" s="114" t="s">
        <v>604</v>
      </c>
      <c r="T1" s="115" t="s">
        <v>605</v>
      </c>
      <c r="U1" s="116" t="s">
        <v>606</v>
      </c>
      <c r="V1" s="117" t="s">
        <v>607</v>
      </c>
      <c r="W1" s="118" t="s">
        <v>608</v>
      </c>
      <c r="X1" s="99" t="s">
        <v>609</v>
      </c>
      <c r="Y1" s="100" t="s">
        <v>610</v>
      </c>
      <c r="Z1" s="98" t="s">
        <v>611</v>
      </c>
      <c r="AA1" s="119" t="s">
        <v>612</v>
      </c>
      <c r="AB1" s="138" t="s">
        <v>613</v>
      </c>
      <c r="AC1" s="120" t="s">
        <v>614</v>
      </c>
      <c r="AD1" s="121" t="s">
        <v>615</v>
      </c>
      <c r="AE1" s="122" t="s">
        <v>616</v>
      </c>
      <c r="AF1" s="123" t="s">
        <v>617</v>
      </c>
      <c r="AG1" s="124" t="s">
        <v>618</v>
      </c>
      <c r="AH1" s="124" t="s">
        <v>619</v>
      </c>
      <c r="AI1" s="124" t="s">
        <v>620</v>
      </c>
      <c r="AJ1" s="124" t="s">
        <v>621</v>
      </c>
      <c r="AK1" s="124" t="s">
        <v>622</v>
      </c>
    </row>
    <row r="2" spans="1:37" s="134" customFormat="1" ht="13.5" customHeight="1">
      <c r="A2" s="126" t="s">
        <v>623</v>
      </c>
      <c r="B2" s="127" t="s">
        <v>34</v>
      </c>
      <c r="C2" s="127" t="s">
        <v>38</v>
      </c>
      <c r="D2" s="127" t="s">
        <v>41</v>
      </c>
      <c r="E2" s="127" t="s">
        <v>45</v>
      </c>
      <c r="F2" s="127" t="s">
        <v>49</v>
      </c>
      <c r="G2" s="127" t="s">
        <v>54</v>
      </c>
      <c r="H2" s="127" t="s">
        <v>58</v>
      </c>
      <c r="I2" s="127" t="s">
        <v>62</v>
      </c>
      <c r="J2" s="127" t="s">
        <v>467</v>
      </c>
      <c r="K2" s="127" t="s">
        <v>469</v>
      </c>
      <c r="L2" s="127" t="s">
        <v>624</v>
      </c>
      <c r="M2" s="127" t="s">
        <v>625</v>
      </c>
      <c r="N2" s="127" t="s">
        <v>471</v>
      </c>
      <c r="O2" s="127" t="s">
        <v>473</v>
      </c>
      <c r="P2" s="127" t="s">
        <v>626</v>
      </c>
      <c r="Q2" s="127" t="s">
        <v>627</v>
      </c>
      <c r="R2" s="127" t="s">
        <v>628</v>
      </c>
      <c r="S2" s="127" t="s">
        <v>629</v>
      </c>
      <c r="T2" s="127" t="s">
        <v>630</v>
      </c>
      <c r="U2" s="127" t="s">
        <v>631</v>
      </c>
      <c r="V2" s="127" t="s">
        <v>632</v>
      </c>
      <c r="W2" s="127" t="s">
        <v>633</v>
      </c>
      <c r="X2" s="127" t="s">
        <v>634</v>
      </c>
      <c r="Y2" s="127" t="s">
        <v>635</v>
      </c>
      <c r="Z2" s="128" t="s">
        <v>636</v>
      </c>
      <c r="AA2" s="128" t="s">
        <v>637</v>
      </c>
      <c r="AB2" s="129" t="s">
        <v>638</v>
      </c>
      <c r="AC2" s="127" t="s">
        <v>639</v>
      </c>
      <c r="AD2" s="130" t="s">
        <v>640</v>
      </c>
      <c r="AE2" s="131" t="s">
        <v>641</v>
      </c>
      <c r="AF2" s="132" t="s">
        <v>642</v>
      </c>
      <c r="AG2" s="132" t="s">
        <v>643</v>
      </c>
      <c r="AH2" s="132" t="s">
        <v>644</v>
      </c>
      <c r="AI2" s="132" t="s">
        <v>645</v>
      </c>
      <c r="AJ2" s="132" t="s">
        <v>646</v>
      </c>
      <c r="AK2" s="133" t="s">
        <v>647</v>
      </c>
    </row>
    <row r="3" spans="1:37" s="135" customFormat="1">
      <c r="A3" s="137" t="str">
        <f>IF(C3="","",C3)</f>
        <v/>
      </c>
      <c r="B3" s="136"/>
      <c r="C3" s="137" t="str">
        <f>IF(留学状況調査入力票!A12="","",留学状況調査入力票!A12)</f>
        <v/>
      </c>
      <c r="D3" s="137" t="str">
        <f>IF(OR(留学状況調査入力票!C12="",留学状況調査入力票!D12="",留学状況調査入力票!E12=""),"",留学状況調査入力票!C12&amp;留学状況調査入力票!D12&amp;留学状況調査入力票!E12)</f>
        <v/>
      </c>
      <c r="E3" s="137"/>
      <c r="F3" s="136" t="str">
        <f>IF(留学状況調査入力票!A12="","",6)</f>
        <v/>
      </c>
      <c r="G3" s="137"/>
      <c r="H3" s="137" t="str">
        <f>IF(留学状況調査入力票!F12="","",留学状況調査入力票!F12)</f>
        <v/>
      </c>
      <c r="I3" s="137"/>
      <c r="J3" s="137" t="str">
        <f>IF(OR(留学状況調査入力票!G12="",留学状況調査入力票!H12=""),"",留学状況調査入力票!G12&amp;留学状況調査入力票!H12)</f>
        <v/>
      </c>
      <c r="K3" s="137"/>
      <c r="L3" s="137" t="str">
        <f>IF(留学状況調査入力票!I12="","",留学状況調査入力票!I12)</f>
        <v/>
      </c>
      <c r="M3" s="137"/>
      <c r="N3" s="137" t="str">
        <f>IF(留学状況調査入力票!J12="","",留学状況調査入力票!J12)</f>
        <v/>
      </c>
      <c r="O3" s="137"/>
      <c r="P3" s="137" t="str">
        <f>IF(OR(留学状況調査入力票!K12="",留学状況調査入力票!L12="",留学状況調査入力票!M12=""),"",留学状況調査入力票!K12&amp;留学状況調査入力票!L12&amp;留学状況調査入力票!M12)</f>
        <v/>
      </c>
      <c r="Q3" s="137"/>
      <c r="R3" s="137" t="str">
        <f>IF(留学状況調査入力票!N12="","",留学状況調査入力票!N12)</f>
        <v/>
      </c>
      <c r="S3" s="137"/>
      <c r="T3" s="137" t="str">
        <f>IF(留学状況調査入力票!O12="","",留学状況調査入力票!O12)</f>
        <v/>
      </c>
      <c r="U3" s="137"/>
      <c r="V3" s="137" t="str">
        <f>IF(留学状況調査入力票!P12="","",留学状況調査入力票!P12)</f>
        <v/>
      </c>
      <c r="W3" s="137"/>
      <c r="X3" s="137" t="str">
        <f>IF(OR(留学状況調査入力票!Q12="",留学状況調査入力票!R12=""),"",留学状況調査入力票!Q12&amp;留学状況調査入力票!R12)</f>
        <v/>
      </c>
      <c r="Y3" s="137"/>
      <c r="Z3" s="137"/>
      <c r="AA3" s="137"/>
      <c r="AB3" s="125" t="str">
        <f>IF(留学状況調査入力票!S12="","",留学状況調査入力票!S12)</f>
        <v/>
      </c>
      <c r="AC3" s="136" t="str">
        <f>IF(OR(C3="",D3=""),"",IF(OR(AE3&lt;&gt;"○",AF3&lt;&gt;"○",AG3&lt;&gt;"○",AH3&lt;&gt;"○",AI3&lt;&gt;"○",AJ3&lt;&gt;"○",AK3&lt;&gt;"○"),"エラー",""))</f>
        <v/>
      </c>
      <c r="AD3" s="125" t="str">
        <f>IF(OR(C3="",留学状況調査入力票!$C$8=""),"",留学状況調査入力票!$C$8)</f>
        <v/>
      </c>
      <c r="AE3" s="136" t="str">
        <f>IF(留学状況調査入力票!AK12="","",留学状況調査入力票!AK12)</f>
        <v/>
      </c>
      <c r="AF3" s="136" t="str">
        <f>IF(留学状況調査入力票!AL12="","",留学状況調査入力票!AL12)</f>
        <v/>
      </c>
      <c r="AG3" s="136" t="str">
        <f>IF(留学状況調査入力票!AM12="","",留学状況調査入力票!AM12)</f>
        <v/>
      </c>
      <c r="AH3" s="136" t="str">
        <f>IF(留学状況調査入力票!AN12="","",留学状況調査入力票!AN12)</f>
        <v/>
      </c>
      <c r="AI3" s="136" t="str">
        <f>IF(留学状況調査入力票!AO12="","",留学状況調査入力票!AO12)</f>
        <v/>
      </c>
      <c r="AJ3" s="136" t="str">
        <f>IF(留学状況調査入力票!AP12="","",留学状況調査入力票!AP12)</f>
        <v/>
      </c>
      <c r="AK3" s="136" t="str">
        <f>IF(留学状況調査入力票!AQ12="","",留学状況調査入力票!AQ12)</f>
        <v/>
      </c>
    </row>
    <row r="4" spans="1:37">
      <c r="A4" s="137" t="str">
        <f t="shared" ref="A4:A16" si="0">IF(C4="","",C4)</f>
        <v/>
      </c>
      <c r="B4" s="136"/>
      <c r="C4" s="137" t="str">
        <f>IF(留学状況調査入力票!A13="","",留学状況調査入力票!A13)</f>
        <v/>
      </c>
      <c r="D4" s="137" t="str">
        <f>IF(OR(留学状況調査入力票!C13="",留学状況調査入力票!D13="",留学状況調査入力票!E13=""),"",留学状況調査入力票!C13&amp;留学状況調査入力票!D13&amp;留学状況調査入力票!E13)</f>
        <v/>
      </c>
      <c r="E4" s="137"/>
      <c r="F4" s="136" t="str">
        <f>IF(留学状況調査入力票!A13="","",6)</f>
        <v/>
      </c>
      <c r="G4" s="137"/>
      <c r="H4" s="137" t="str">
        <f>IF(留学状況調査入力票!F13="","",留学状況調査入力票!F13)</f>
        <v/>
      </c>
      <c r="I4" s="137"/>
      <c r="J4" s="137" t="str">
        <f>IF(OR(留学状況調査入力票!G13="",留学状況調査入力票!H13=""),"",留学状況調査入力票!G13&amp;留学状況調査入力票!H13)</f>
        <v/>
      </c>
      <c r="K4" s="137"/>
      <c r="L4" s="137" t="str">
        <f>IF(留学状況調査入力票!I13="","",留学状況調査入力票!I13)</f>
        <v/>
      </c>
      <c r="M4" s="137"/>
      <c r="N4" s="137" t="str">
        <f>IF(留学状況調査入力票!J13="","",留学状況調査入力票!J13)</f>
        <v/>
      </c>
      <c r="O4" s="137"/>
      <c r="P4" s="137" t="str">
        <f>IF(OR(留学状況調査入力票!K13="",留学状況調査入力票!L13="",留学状況調査入力票!M13=""),"",留学状況調査入力票!K13&amp;留学状況調査入力票!L13&amp;留学状況調査入力票!M13)</f>
        <v/>
      </c>
      <c r="Q4" s="137"/>
      <c r="R4" s="137" t="str">
        <f>IF(留学状況調査入力票!N13="","",留学状況調査入力票!N13)</f>
        <v/>
      </c>
      <c r="S4" s="137"/>
      <c r="T4" s="137" t="str">
        <f>IF(留学状況調査入力票!O13="","",留学状況調査入力票!O13)</f>
        <v/>
      </c>
      <c r="U4" s="137"/>
      <c r="V4" s="137" t="str">
        <f>IF(留学状況調査入力票!P13="","",留学状況調査入力票!P13)</f>
        <v/>
      </c>
      <c r="W4" s="137"/>
      <c r="X4" s="137" t="str">
        <f>IF(OR(留学状況調査入力票!Q13="",留学状況調査入力票!R13=""),"",留学状況調査入力票!Q13&amp;留学状況調査入力票!R13)</f>
        <v/>
      </c>
      <c r="Y4" s="137"/>
      <c r="Z4" s="137"/>
      <c r="AA4" s="137"/>
      <c r="AB4" s="125" t="str">
        <f>IF(留学状況調査入力票!S13="","",留学状況調査入力票!S13)</f>
        <v/>
      </c>
      <c r="AC4" s="136" t="str">
        <f t="shared" ref="AC4:AC16" si="1">IF(OR(C4="",D4=""),"",IF(OR(AE4&lt;&gt;"○",AF4&lt;&gt;"○",AG4&lt;&gt;"○",AH4&lt;&gt;"○",AI4&lt;&gt;"○",AJ4&lt;&gt;"○",AK4&lt;&gt;"○"),"エラー",""))</f>
        <v/>
      </c>
      <c r="AD4" s="125" t="str">
        <f>IF(OR(C4="",留学状況調査入力票!$C$8=""),"",留学状況調査入力票!$C$8)</f>
        <v/>
      </c>
      <c r="AE4" s="136" t="str">
        <f>IF(留学状況調査入力票!AK13="","",留学状況調査入力票!AK13)</f>
        <v/>
      </c>
      <c r="AF4" s="136" t="str">
        <f>IF(留学状況調査入力票!AL13="","",留学状況調査入力票!AL13)</f>
        <v/>
      </c>
      <c r="AG4" s="136" t="str">
        <f>IF(留学状況調査入力票!AM13="","",留学状況調査入力票!AM13)</f>
        <v/>
      </c>
      <c r="AH4" s="136" t="str">
        <f>IF(留学状況調査入力票!AN13="","",留学状況調査入力票!AN13)</f>
        <v/>
      </c>
      <c r="AI4" s="136" t="str">
        <f>IF(留学状況調査入力票!AO13="","",留学状況調査入力票!AO13)</f>
        <v/>
      </c>
      <c r="AJ4" s="136" t="str">
        <f>IF(留学状況調査入力票!AP13="","",留学状況調査入力票!AP13)</f>
        <v/>
      </c>
      <c r="AK4" s="136" t="str">
        <f>IF(留学状況調査入力票!AQ13="","",留学状況調査入力票!AQ13)</f>
        <v/>
      </c>
    </row>
    <row r="5" spans="1:37">
      <c r="A5" s="137" t="str">
        <f t="shared" si="0"/>
        <v/>
      </c>
      <c r="B5" s="136"/>
      <c r="C5" s="137" t="str">
        <f>IF(留学状況調査入力票!A14="","",留学状況調査入力票!A14)</f>
        <v/>
      </c>
      <c r="D5" s="137" t="str">
        <f>IF(OR(留学状況調査入力票!C14="",留学状況調査入力票!D14="",留学状況調査入力票!E14=""),"",留学状況調査入力票!C14&amp;留学状況調査入力票!D14&amp;留学状況調査入力票!E14)</f>
        <v/>
      </c>
      <c r="E5" s="137"/>
      <c r="F5" s="136" t="str">
        <f>IF(留学状況調査入力票!A14="","",6)</f>
        <v/>
      </c>
      <c r="G5" s="137"/>
      <c r="H5" s="137" t="str">
        <f>IF(留学状況調査入力票!F14="","",留学状況調査入力票!F14)</f>
        <v/>
      </c>
      <c r="I5" s="137"/>
      <c r="J5" s="137" t="str">
        <f>IF(OR(留学状況調査入力票!G14="",留学状況調査入力票!H14=""),"",留学状況調査入力票!G14&amp;留学状況調査入力票!H14)</f>
        <v/>
      </c>
      <c r="K5" s="137"/>
      <c r="L5" s="137" t="str">
        <f>IF(留学状況調査入力票!I14="","",留学状況調査入力票!I14)</f>
        <v/>
      </c>
      <c r="M5" s="137"/>
      <c r="N5" s="137" t="str">
        <f>IF(留学状況調査入力票!J14="","",留学状況調査入力票!J14)</f>
        <v/>
      </c>
      <c r="O5" s="137"/>
      <c r="P5" s="137" t="str">
        <f>IF(OR(留学状況調査入力票!K14="",留学状況調査入力票!L14="",留学状況調査入力票!M14=""),"",留学状況調査入力票!K14&amp;留学状況調査入力票!L14&amp;留学状況調査入力票!M14)</f>
        <v/>
      </c>
      <c r="Q5" s="137"/>
      <c r="R5" s="137" t="str">
        <f>IF(留学状況調査入力票!N14="","",留学状況調査入力票!N14)</f>
        <v/>
      </c>
      <c r="S5" s="137"/>
      <c r="T5" s="137" t="str">
        <f>IF(留学状況調査入力票!O14="","",留学状況調査入力票!O14)</f>
        <v/>
      </c>
      <c r="U5" s="137"/>
      <c r="V5" s="137" t="str">
        <f>IF(留学状況調査入力票!P14="","",留学状況調査入力票!P14)</f>
        <v/>
      </c>
      <c r="W5" s="137"/>
      <c r="X5" s="137" t="str">
        <f>IF(OR(留学状況調査入力票!Q14="",留学状況調査入力票!R14=""),"",留学状況調査入力票!Q14&amp;留学状況調査入力票!R14)</f>
        <v/>
      </c>
      <c r="Y5" s="137"/>
      <c r="Z5" s="137"/>
      <c r="AA5" s="137"/>
      <c r="AB5" s="125" t="str">
        <f>IF(留学状況調査入力票!S14="","",留学状況調査入力票!S14)</f>
        <v/>
      </c>
      <c r="AC5" s="136" t="str">
        <f t="shared" si="1"/>
        <v/>
      </c>
      <c r="AD5" s="125" t="str">
        <f>IF(OR(C5="",留学状況調査入力票!$C$8=""),"",留学状況調査入力票!$C$8)</f>
        <v/>
      </c>
      <c r="AE5" s="136" t="str">
        <f>IF(留学状況調査入力票!AK14="","",留学状況調査入力票!AK14)</f>
        <v/>
      </c>
      <c r="AF5" s="136" t="str">
        <f>IF(留学状況調査入力票!AL14="","",留学状況調査入力票!AL14)</f>
        <v/>
      </c>
      <c r="AG5" s="136" t="str">
        <f>IF(留学状況調査入力票!AM14="","",留学状況調査入力票!AM14)</f>
        <v/>
      </c>
      <c r="AH5" s="136" t="str">
        <f>IF(留学状況調査入力票!AN14="","",留学状況調査入力票!AN14)</f>
        <v/>
      </c>
      <c r="AI5" s="136" t="str">
        <f>IF(留学状況調査入力票!AO14="","",留学状況調査入力票!AO14)</f>
        <v/>
      </c>
      <c r="AJ5" s="136" t="str">
        <f>IF(留学状況調査入力票!AP14="","",留学状況調査入力票!AP14)</f>
        <v/>
      </c>
      <c r="AK5" s="136" t="str">
        <f>IF(留学状況調査入力票!AQ14="","",留学状況調査入力票!AQ14)</f>
        <v/>
      </c>
    </row>
    <row r="6" spans="1:37">
      <c r="A6" s="137" t="str">
        <f t="shared" si="0"/>
        <v/>
      </c>
      <c r="B6" s="136"/>
      <c r="C6" s="137" t="str">
        <f>IF(留学状況調査入力票!A15="","",留学状況調査入力票!A15)</f>
        <v/>
      </c>
      <c r="D6" s="137" t="str">
        <f>IF(OR(留学状況調査入力票!C15="",留学状況調査入力票!D15="",留学状況調査入力票!E15=""),"",留学状況調査入力票!C15&amp;留学状況調査入力票!D15&amp;留学状況調査入力票!E15)</f>
        <v/>
      </c>
      <c r="E6" s="137"/>
      <c r="F6" s="136" t="str">
        <f>IF(留学状況調査入力票!A15="","",6)</f>
        <v/>
      </c>
      <c r="G6" s="137"/>
      <c r="H6" s="137" t="str">
        <f>IF(留学状況調査入力票!F15="","",留学状況調査入力票!F15)</f>
        <v/>
      </c>
      <c r="I6" s="137"/>
      <c r="J6" s="137" t="str">
        <f>IF(OR(留学状況調査入力票!G15="",留学状況調査入力票!H15=""),"",留学状況調査入力票!G15&amp;留学状況調査入力票!H15)</f>
        <v/>
      </c>
      <c r="K6" s="137"/>
      <c r="L6" s="137" t="str">
        <f>IF(留学状況調査入力票!I15="","",留学状況調査入力票!I15)</f>
        <v/>
      </c>
      <c r="M6" s="137"/>
      <c r="N6" s="137" t="str">
        <f>IF(留学状況調査入力票!J15="","",留学状況調査入力票!J15)</f>
        <v/>
      </c>
      <c r="O6" s="137"/>
      <c r="P6" s="137" t="str">
        <f>IF(OR(留学状況調査入力票!K15="",留学状況調査入力票!L15="",留学状況調査入力票!M15=""),"",留学状況調査入力票!K15&amp;留学状況調査入力票!L15&amp;留学状況調査入力票!M15)</f>
        <v/>
      </c>
      <c r="Q6" s="137"/>
      <c r="R6" s="137" t="str">
        <f>IF(留学状況調査入力票!N15="","",留学状況調査入力票!N15)</f>
        <v/>
      </c>
      <c r="S6" s="137"/>
      <c r="T6" s="137" t="str">
        <f>IF(留学状況調査入力票!O15="","",留学状況調査入力票!O15)</f>
        <v/>
      </c>
      <c r="U6" s="137"/>
      <c r="V6" s="137" t="str">
        <f>IF(留学状況調査入力票!P15="","",留学状況調査入力票!P15)</f>
        <v/>
      </c>
      <c r="W6" s="137"/>
      <c r="X6" s="137" t="str">
        <f>IF(OR(留学状況調査入力票!Q15="",留学状況調査入力票!R15=""),"",留学状況調査入力票!Q15&amp;留学状況調査入力票!R15)</f>
        <v/>
      </c>
      <c r="Y6" s="137"/>
      <c r="Z6" s="137"/>
      <c r="AA6" s="137"/>
      <c r="AB6" s="125" t="str">
        <f>IF(留学状況調査入力票!S15="","",留学状況調査入力票!S15)</f>
        <v/>
      </c>
      <c r="AC6" s="136" t="str">
        <f t="shared" si="1"/>
        <v/>
      </c>
      <c r="AD6" s="125" t="str">
        <f>IF(OR(C6="",留学状況調査入力票!$C$8=""),"",留学状況調査入力票!$C$8)</f>
        <v/>
      </c>
      <c r="AE6" s="136" t="str">
        <f>IF(留学状況調査入力票!AK15="","",留学状況調査入力票!AK15)</f>
        <v/>
      </c>
      <c r="AF6" s="136" t="str">
        <f>IF(留学状況調査入力票!AL15="","",留学状況調査入力票!AL15)</f>
        <v/>
      </c>
      <c r="AG6" s="136" t="str">
        <f>IF(留学状況調査入力票!AM15="","",留学状況調査入力票!AM15)</f>
        <v/>
      </c>
      <c r="AH6" s="136" t="str">
        <f>IF(留学状況調査入力票!AN15="","",留学状況調査入力票!AN15)</f>
        <v/>
      </c>
      <c r="AI6" s="136" t="str">
        <f>IF(留学状況調査入力票!AO15="","",留学状況調査入力票!AO15)</f>
        <v/>
      </c>
      <c r="AJ6" s="136" t="str">
        <f>IF(留学状況調査入力票!AP15="","",留学状況調査入力票!AP15)</f>
        <v/>
      </c>
      <c r="AK6" s="136" t="str">
        <f>IF(留学状況調査入力票!AQ15="","",留学状況調査入力票!AQ15)</f>
        <v/>
      </c>
    </row>
    <row r="7" spans="1:37">
      <c r="A7" s="137" t="str">
        <f t="shared" si="0"/>
        <v/>
      </c>
      <c r="B7" s="136"/>
      <c r="C7" s="137" t="str">
        <f>IF(留学状況調査入力票!A16="","",留学状況調査入力票!A16)</f>
        <v/>
      </c>
      <c r="D7" s="137" t="str">
        <f>IF(OR(留学状況調査入力票!C16="",留学状況調査入力票!D16="",留学状況調査入力票!E16=""),"",留学状況調査入力票!C16&amp;留学状況調査入力票!D16&amp;留学状況調査入力票!E16)</f>
        <v/>
      </c>
      <c r="E7" s="137"/>
      <c r="F7" s="136" t="str">
        <f>IF(留学状況調査入力票!A16="","",6)</f>
        <v/>
      </c>
      <c r="G7" s="137"/>
      <c r="H7" s="137" t="str">
        <f>IF(留学状況調査入力票!F16="","",留学状況調査入力票!F16)</f>
        <v/>
      </c>
      <c r="I7" s="137"/>
      <c r="J7" s="137" t="str">
        <f>IF(OR(留学状況調査入力票!G16="",留学状況調査入力票!H16=""),"",留学状況調査入力票!G16&amp;留学状況調査入力票!H16)</f>
        <v/>
      </c>
      <c r="K7" s="137"/>
      <c r="L7" s="137" t="str">
        <f>IF(留学状況調査入力票!I16="","",留学状況調査入力票!I16)</f>
        <v/>
      </c>
      <c r="M7" s="137"/>
      <c r="N7" s="137" t="str">
        <f>IF(留学状況調査入力票!J16="","",留学状況調査入力票!J16)</f>
        <v/>
      </c>
      <c r="O7" s="137"/>
      <c r="P7" s="137" t="str">
        <f>IF(OR(留学状況調査入力票!K16="",留学状況調査入力票!L16="",留学状況調査入力票!M16=""),"",留学状況調査入力票!K16&amp;留学状況調査入力票!L16&amp;留学状況調査入力票!M16)</f>
        <v/>
      </c>
      <c r="Q7" s="137"/>
      <c r="R7" s="137" t="str">
        <f>IF(留学状況調査入力票!N16="","",留学状況調査入力票!N16)</f>
        <v/>
      </c>
      <c r="S7" s="137"/>
      <c r="T7" s="137" t="str">
        <f>IF(留学状況調査入力票!O16="","",留学状況調査入力票!O16)</f>
        <v/>
      </c>
      <c r="U7" s="137"/>
      <c r="V7" s="137" t="str">
        <f>IF(留学状況調査入力票!P16="","",留学状況調査入力票!P16)</f>
        <v/>
      </c>
      <c r="W7" s="137"/>
      <c r="X7" s="137" t="str">
        <f>IF(OR(留学状況調査入力票!Q16="",留学状況調査入力票!R16=""),"",留学状況調査入力票!Q16&amp;留学状況調査入力票!R16)</f>
        <v/>
      </c>
      <c r="Y7" s="137"/>
      <c r="Z7" s="137"/>
      <c r="AA7" s="137"/>
      <c r="AB7" s="125" t="str">
        <f>IF(留学状況調査入力票!S16="","",留学状況調査入力票!S16)</f>
        <v/>
      </c>
      <c r="AC7" s="136" t="str">
        <f t="shared" si="1"/>
        <v/>
      </c>
      <c r="AD7" s="125" t="str">
        <f>IF(OR(C7="",留学状況調査入力票!$C$8=""),"",留学状況調査入力票!$C$8)</f>
        <v/>
      </c>
      <c r="AE7" s="136" t="str">
        <f>IF(留学状況調査入力票!AK16="","",留学状況調査入力票!AK16)</f>
        <v/>
      </c>
      <c r="AF7" s="136" t="str">
        <f>IF(留学状況調査入力票!AL16="","",留学状況調査入力票!AL16)</f>
        <v/>
      </c>
      <c r="AG7" s="136" t="str">
        <f>IF(留学状況調査入力票!AM16="","",留学状況調査入力票!AM16)</f>
        <v/>
      </c>
      <c r="AH7" s="136" t="str">
        <f>IF(留学状況調査入力票!AN16="","",留学状況調査入力票!AN16)</f>
        <v/>
      </c>
      <c r="AI7" s="136" t="str">
        <f>IF(留学状況調査入力票!AO16="","",留学状況調査入力票!AO16)</f>
        <v/>
      </c>
      <c r="AJ7" s="136" t="str">
        <f>IF(留学状況調査入力票!AP16="","",留学状況調査入力票!AP16)</f>
        <v/>
      </c>
      <c r="AK7" s="136" t="str">
        <f>IF(留学状況調査入力票!AQ16="","",留学状況調査入力票!AQ16)</f>
        <v/>
      </c>
    </row>
    <row r="8" spans="1:37">
      <c r="A8" s="137" t="str">
        <f t="shared" si="0"/>
        <v/>
      </c>
      <c r="B8" s="136"/>
      <c r="C8" s="137" t="str">
        <f>IF(留学状況調査入力票!A17="","",留学状況調査入力票!A17)</f>
        <v/>
      </c>
      <c r="D8" s="137" t="str">
        <f>IF(OR(留学状況調査入力票!C17="",留学状況調査入力票!D17="",留学状況調査入力票!E17=""),"",留学状況調査入力票!C17&amp;留学状況調査入力票!D17&amp;留学状況調査入力票!E17)</f>
        <v/>
      </c>
      <c r="E8" s="137"/>
      <c r="F8" s="136" t="str">
        <f>IF(留学状況調査入力票!A17="","",6)</f>
        <v/>
      </c>
      <c r="G8" s="137"/>
      <c r="H8" s="137" t="str">
        <f>IF(留学状況調査入力票!F17="","",留学状況調査入力票!F17)</f>
        <v/>
      </c>
      <c r="I8" s="137"/>
      <c r="J8" s="137" t="str">
        <f>IF(OR(留学状況調査入力票!G17="",留学状況調査入力票!H17=""),"",留学状況調査入力票!G17&amp;留学状況調査入力票!H17)</f>
        <v/>
      </c>
      <c r="K8" s="137"/>
      <c r="L8" s="137" t="str">
        <f>IF(留学状況調査入力票!I17="","",留学状況調査入力票!I17)</f>
        <v/>
      </c>
      <c r="M8" s="137"/>
      <c r="N8" s="137" t="str">
        <f>IF(留学状況調査入力票!J17="","",留学状況調査入力票!J17)</f>
        <v/>
      </c>
      <c r="O8" s="137"/>
      <c r="P8" s="137" t="str">
        <f>IF(OR(留学状況調査入力票!K17="",留学状況調査入力票!L17="",留学状況調査入力票!M17=""),"",留学状況調査入力票!K17&amp;留学状況調査入力票!L17&amp;留学状況調査入力票!M17)</f>
        <v/>
      </c>
      <c r="Q8" s="137"/>
      <c r="R8" s="137" t="str">
        <f>IF(留学状況調査入力票!N17="","",留学状況調査入力票!N17)</f>
        <v/>
      </c>
      <c r="S8" s="137"/>
      <c r="T8" s="137" t="str">
        <f>IF(留学状況調査入力票!O17="","",留学状況調査入力票!O17)</f>
        <v/>
      </c>
      <c r="U8" s="137"/>
      <c r="V8" s="137" t="str">
        <f>IF(留学状況調査入力票!P17="","",留学状況調査入力票!P17)</f>
        <v/>
      </c>
      <c r="W8" s="137"/>
      <c r="X8" s="137" t="str">
        <f>IF(OR(留学状況調査入力票!Q17="",留学状況調査入力票!R17=""),"",留学状況調査入力票!Q17&amp;留学状況調査入力票!R17)</f>
        <v/>
      </c>
      <c r="Y8" s="137"/>
      <c r="Z8" s="137"/>
      <c r="AA8" s="137"/>
      <c r="AB8" s="125" t="str">
        <f>IF(留学状況調査入力票!S17="","",留学状況調査入力票!S17)</f>
        <v/>
      </c>
      <c r="AC8" s="136" t="str">
        <f t="shared" si="1"/>
        <v/>
      </c>
      <c r="AD8" s="125" t="str">
        <f>IF(OR(C8="",留学状況調査入力票!$C$8=""),"",留学状況調査入力票!$C$8)</f>
        <v/>
      </c>
      <c r="AE8" s="136" t="str">
        <f>IF(留学状況調査入力票!AK17="","",留学状況調査入力票!AK17)</f>
        <v/>
      </c>
      <c r="AF8" s="136" t="str">
        <f>IF(留学状況調査入力票!AL17="","",留学状況調査入力票!AL17)</f>
        <v/>
      </c>
      <c r="AG8" s="136" t="str">
        <f>IF(留学状況調査入力票!AM17="","",留学状況調査入力票!AM17)</f>
        <v/>
      </c>
      <c r="AH8" s="136" t="str">
        <f>IF(留学状況調査入力票!AN17="","",留学状況調査入力票!AN17)</f>
        <v/>
      </c>
      <c r="AI8" s="136" t="str">
        <f>IF(留学状況調査入力票!AO17="","",留学状況調査入力票!AO17)</f>
        <v/>
      </c>
      <c r="AJ8" s="136" t="str">
        <f>IF(留学状況調査入力票!AP17="","",留学状況調査入力票!AP17)</f>
        <v/>
      </c>
      <c r="AK8" s="136" t="str">
        <f>IF(留学状況調査入力票!AQ17="","",留学状況調査入力票!AQ17)</f>
        <v/>
      </c>
    </row>
    <row r="9" spans="1:37">
      <c r="A9" s="137" t="str">
        <f t="shared" si="0"/>
        <v/>
      </c>
      <c r="B9" s="136"/>
      <c r="C9" s="137" t="str">
        <f>IF(留学状況調査入力票!A18="","",留学状況調査入力票!A18)</f>
        <v/>
      </c>
      <c r="D9" s="137" t="str">
        <f>IF(OR(留学状況調査入力票!C18="",留学状況調査入力票!D18="",留学状況調査入力票!E18=""),"",留学状況調査入力票!C18&amp;留学状況調査入力票!D18&amp;留学状況調査入力票!E18)</f>
        <v/>
      </c>
      <c r="E9" s="137"/>
      <c r="F9" s="136" t="str">
        <f>IF(留学状況調査入力票!A18="","",6)</f>
        <v/>
      </c>
      <c r="G9" s="137"/>
      <c r="H9" s="137" t="str">
        <f>IF(留学状況調査入力票!F18="","",留学状況調査入力票!F18)</f>
        <v/>
      </c>
      <c r="I9" s="137"/>
      <c r="J9" s="137" t="str">
        <f>IF(OR(留学状況調査入力票!G18="",留学状況調査入力票!H18=""),"",留学状況調査入力票!G18&amp;留学状況調査入力票!H18)</f>
        <v/>
      </c>
      <c r="K9" s="137"/>
      <c r="L9" s="137" t="str">
        <f>IF(留学状況調査入力票!I18="","",留学状況調査入力票!I18)</f>
        <v/>
      </c>
      <c r="M9" s="137"/>
      <c r="N9" s="137" t="str">
        <f>IF(留学状況調査入力票!J18="","",留学状況調査入力票!J18)</f>
        <v/>
      </c>
      <c r="O9" s="137"/>
      <c r="P9" s="137" t="str">
        <f>IF(OR(留学状況調査入力票!K18="",留学状況調査入力票!L18="",留学状況調査入力票!M18=""),"",留学状況調査入力票!K18&amp;留学状況調査入力票!L18&amp;留学状況調査入力票!M18)</f>
        <v/>
      </c>
      <c r="Q9" s="137"/>
      <c r="R9" s="137" t="str">
        <f>IF(留学状況調査入力票!N18="","",留学状況調査入力票!N18)</f>
        <v/>
      </c>
      <c r="S9" s="137"/>
      <c r="T9" s="137" t="str">
        <f>IF(留学状況調査入力票!O18="","",留学状況調査入力票!O18)</f>
        <v/>
      </c>
      <c r="U9" s="137"/>
      <c r="V9" s="137" t="str">
        <f>IF(留学状況調査入力票!P18="","",留学状況調査入力票!P18)</f>
        <v/>
      </c>
      <c r="W9" s="137"/>
      <c r="X9" s="137" t="str">
        <f>IF(OR(留学状況調査入力票!Q18="",留学状況調査入力票!R18=""),"",留学状況調査入力票!Q18&amp;留学状況調査入力票!R18)</f>
        <v/>
      </c>
      <c r="Y9" s="137"/>
      <c r="Z9" s="137"/>
      <c r="AA9" s="137"/>
      <c r="AB9" s="125" t="str">
        <f>IF(留学状況調査入力票!S18="","",留学状況調査入力票!S18)</f>
        <v/>
      </c>
      <c r="AC9" s="136" t="str">
        <f t="shared" si="1"/>
        <v/>
      </c>
      <c r="AD9" s="125" t="str">
        <f>IF(OR(C9="",留学状況調査入力票!$C$8=""),"",留学状況調査入力票!$C$8)</f>
        <v/>
      </c>
      <c r="AE9" s="136" t="str">
        <f>IF(留学状況調査入力票!AK18="","",留学状況調査入力票!AK18)</f>
        <v/>
      </c>
      <c r="AF9" s="136" t="str">
        <f>IF(留学状況調査入力票!AL18="","",留学状況調査入力票!AL18)</f>
        <v/>
      </c>
      <c r="AG9" s="136" t="str">
        <f>IF(留学状況調査入力票!AM18="","",留学状況調査入力票!AM18)</f>
        <v/>
      </c>
      <c r="AH9" s="136" t="str">
        <f>IF(留学状況調査入力票!AN18="","",留学状況調査入力票!AN18)</f>
        <v/>
      </c>
      <c r="AI9" s="136" t="str">
        <f>IF(留学状況調査入力票!AO18="","",留学状況調査入力票!AO18)</f>
        <v/>
      </c>
      <c r="AJ9" s="136" t="str">
        <f>IF(留学状況調査入力票!AP18="","",留学状況調査入力票!AP18)</f>
        <v/>
      </c>
      <c r="AK9" s="136" t="str">
        <f>IF(留学状況調査入力票!AQ18="","",留学状況調査入力票!AQ18)</f>
        <v/>
      </c>
    </row>
    <row r="10" spans="1:37">
      <c r="A10" s="137" t="str">
        <f t="shared" si="0"/>
        <v/>
      </c>
      <c r="B10" s="136"/>
      <c r="C10" s="137" t="str">
        <f>IF(留学状況調査入力票!A19="","",留学状況調査入力票!A19)</f>
        <v/>
      </c>
      <c r="D10" s="137" t="str">
        <f>IF(OR(留学状況調査入力票!C19="",留学状況調査入力票!D19="",留学状況調査入力票!E19=""),"",留学状況調査入力票!C19&amp;留学状況調査入力票!D19&amp;留学状況調査入力票!E19)</f>
        <v/>
      </c>
      <c r="E10" s="137"/>
      <c r="F10" s="136" t="str">
        <f>IF(留学状況調査入力票!A19="","",6)</f>
        <v/>
      </c>
      <c r="G10" s="137"/>
      <c r="H10" s="137" t="str">
        <f>IF(留学状況調査入力票!F19="","",留学状況調査入力票!F19)</f>
        <v/>
      </c>
      <c r="I10" s="137"/>
      <c r="J10" s="137" t="str">
        <f>IF(OR(留学状況調査入力票!G19="",留学状況調査入力票!H19=""),"",留学状況調査入力票!G19&amp;留学状況調査入力票!H19)</f>
        <v/>
      </c>
      <c r="K10" s="137"/>
      <c r="L10" s="137" t="str">
        <f>IF(留学状況調査入力票!I19="","",留学状況調査入力票!I19)</f>
        <v/>
      </c>
      <c r="M10" s="137"/>
      <c r="N10" s="137" t="str">
        <f>IF(留学状況調査入力票!J19="","",留学状況調査入力票!J19)</f>
        <v/>
      </c>
      <c r="O10" s="137"/>
      <c r="P10" s="137" t="str">
        <f>IF(OR(留学状況調査入力票!K19="",留学状況調査入力票!L19="",留学状況調査入力票!M19=""),"",留学状況調査入力票!K19&amp;留学状況調査入力票!L19&amp;留学状況調査入力票!M19)</f>
        <v/>
      </c>
      <c r="Q10" s="137"/>
      <c r="R10" s="137" t="str">
        <f>IF(留学状況調査入力票!N19="","",留学状況調査入力票!N19)</f>
        <v/>
      </c>
      <c r="S10" s="137"/>
      <c r="T10" s="137" t="str">
        <f>IF(留学状況調査入力票!O19="","",留学状況調査入力票!O19)</f>
        <v/>
      </c>
      <c r="U10" s="137"/>
      <c r="V10" s="137" t="str">
        <f>IF(留学状況調査入力票!P19="","",留学状況調査入力票!P19)</f>
        <v/>
      </c>
      <c r="W10" s="137"/>
      <c r="X10" s="137" t="str">
        <f>IF(OR(留学状況調査入力票!Q19="",留学状況調査入力票!R19=""),"",留学状況調査入力票!Q19&amp;留学状況調査入力票!R19)</f>
        <v/>
      </c>
      <c r="Y10" s="137"/>
      <c r="Z10" s="137"/>
      <c r="AA10" s="137"/>
      <c r="AB10" s="125" t="str">
        <f>IF(留学状況調査入力票!S19="","",留学状況調査入力票!S19)</f>
        <v/>
      </c>
      <c r="AC10" s="136" t="str">
        <f t="shared" si="1"/>
        <v/>
      </c>
      <c r="AD10" s="125" t="str">
        <f>IF(OR(C10="",留学状況調査入力票!$C$8=""),"",留学状況調査入力票!$C$8)</f>
        <v/>
      </c>
      <c r="AE10" s="136" t="str">
        <f>IF(留学状況調査入力票!AK19="","",留学状況調査入力票!AK19)</f>
        <v/>
      </c>
      <c r="AF10" s="136" t="str">
        <f>IF(留学状況調査入力票!AL19="","",留学状況調査入力票!AL19)</f>
        <v/>
      </c>
      <c r="AG10" s="136" t="str">
        <f>IF(留学状況調査入力票!AM19="","",留学状況調査入力票!AM19)</f>
        <v/>
      </c>
      <c r="AH10" s="136" t="str">
        <f>IF(留学状況調査入力票!AN19="","",留学状況調査入力票!AN19)</f>
        <v/>
      </c>
      <c r="AI10" s="136" t="str">
        <f>IF(留学状況調査入力票!AO19="","",留学状況調査入力票!AO19)</f>
        <v/>
      </c>
      <c r="AJ10" s="136" t="str">
        <f>IF(留学状況調査入力票!AP19="","",留学状況調査入力票!AP19)</f>
        <v/>
      </c>
      <c r="AK10" s="136" t="str">
        <f>IF(留学状況調査入力票!AQ19="","",留学状況調査入力票!AQ19)</f>
        <v/>
      </c>
    </row>
    <row r="11" spans="1:37">
      <c r="A11" s="137" t="str">
        <f t="shared" si="0"/>
        <v/>
      </c>
      <c r="B11" s="136"/>
      <c r="C11" s="137" t="str">
        <f>IF(留学状況調査入力票!A20="","",留学状況調査入力票!A20)</f>
        <v/>
      </c>
      <c r="D11" s="137" t="str">
        <f>IF(OR(留学状況調査入力票!C20="",留学状況調査入力票!D20="",留学状況調査入力票!E20=""),"",留学状況調査入力票!C20&amp;留学状況調査入力票!D20&amp;留学状況調査入力票!E20)</f>
        <v/>
      </c>
      <c r="E11" s="137"/>
      <c r="F11" s="136" t="str">
        <f>IF(留学状況調査入力票!A20="","",6)</f>
        <v/>
      </c>
      <c r="G11" s="137"/>
      <c r="H11" s="137" t="str">
        <f>IF(留学状況調査入力票!F20="","",留学状況調査入力票!F20)</f>
        <v/>
      </c>
      <c r="I11" s="137"/>
      <c r="J11" s="137" t="str">
        <f>IF(OR(留学状況調査入力票!G20="",留学状況調査入力票!H20=""),"",留学状況調査入力票!G20&amp;留学状況調査入力票!H20)</f>
        <v/>
      </c>
      <c r="K11" s="137"/>
      <c r="L11" s="137" t="str">
        <f>IF(留学状況調査入力票!I20="","",留学状況調査入力票!I20)</f>
        <v/>
      </c>
      <c r="M11" s="137"/>
      <c r="N11" s="137" t="str">
        <f>IF(留学状況調査入力票!J20="","",留学状況調査入力票!J20)</f>
        <v/>
      </c>
      <c r="O11" s="137"/>
      <c r="P11" s="137" t="str">
        <f>IF(OR(留学状況調査入力票!K20="",留学状況調査入力票!L20="",留学状況調査入力票!M20=""),"",留学状況調査入力票!K20&amp;留学状況調査入力票!L20&amp;留学状況調査入力票!M20)</f>
        <v/>
      </c>
      <c r="Q11" s="137"/>
      <c r="R11" s="137" t="str">
        <f>IF(留学状況調査入力票!N20="","",留学状況調査入力票!N20)</f>
        <v/>
      </c>
      <c r="S11" s="137"/>
      <c r="T11" s="137" t="str">
        <f>IF(留学状況調査入力票!O20="","",留学状況調査入力票!O20)</f>
        <v/>
      </c>
      <c r="U11" s="137"/>
      <c r="V11" s="137" t="str">
        <f>IF(留学状況調査入力票!P20="","",留学状況調査入力票!P20)</f>
        <v/>
      </c>
      <c r="W11" s="137"/>
      <c r="X11" s="137" t="str">
        <f>IF(OR(留学状況調査入力票!Q20="",留学状況調査入力票!R20=""),"",留学状況調査入力票!Q20&amp;留学状況調査入力票!R20)</f>
        <v/>
      </c>
      <c r="Y11" s="137"/>
      <c r="Z11" s="137"/>
      <c r="AA11" s="137"/>
      <c r="AB11" s="125" t="str">
        <f>IF(留学状況調査入力票!S20="","",留学状況調査入力票!S20)</f>
        <v/>
      </c>
      <c r="AC11" s="136" t="str">
        <f t="shared" si="1"/>
        <v/>
      </c>
      <c r="AD11" s="125" t="str">
        <f>IF(OR(C11="",留学状況調査入力票!$C$8=""),"",留学状況調査入力票!$C$8)</f>
        <v/>
      </c>
      <c r="AE11" s="136" t="str">
        <f>IF(留学状況調査入力票!AK20="","",留学状況調査入力票!AK20)</f>
        <v/>
      </c>
      <c r="AF11" s="136" t="str">
        <f>IF(留学状況調査入力票!AL20="","",留学状況調査入力票!AL20)</f>
        <v/>
      </c>
      <c r="AG11" s="136" t="str">
        <f>IF(留学状況調査入力票!AM20="","",留学状況調査入力票!AM20)</f>
        <v/>
      </c>
      <c r="AH11" s="136" t="str">
        <f>IF(留学状況調査入力票!AN20="","",留学状況調査入力票!AN20)</f>
        <v/>
      </c>
      <c r="AI11" s="136" t="str">
        <f>IF(留学状況調査入力票!AO20="","",留学状況調査入力票!AO20)</f>
        <v/>
      </c>
      <c r="AJ11" s="136" t="str">
        <f>IF(留学状況調査入力票!AP20="","",留学状況調査入力票!AP20)</f>
        <v/>
      </c>
      <c r="AK11" s="136" t="str">
        <f>IF(留学状況調査入力票!AQ20="","",留学状況調査入力票!AQ20)</f>
        <v/>
      </c>
    </row>
    <row r="12" spans="1:37">
      <c r="A12" s="137" t="str">
        <f t="shared" si="0"/>
        <v/>
      </c>
      <c r="B12" s="136"/>
      <c r="C12" s="137" t="str">
        <f>IF(留学状況調査入力票!A21="","",留学状況調査入力票!A21)</f>
        <v/>
      </c>
      <c r="D12" s="137" t="str">
        <f>IF(OR(留学状況調査入力票!C21="",留学状況調査入力票!D21="",留学状況調査入力票!E21=""),"",留学状況調査入力票!C21&amp;留学状況調査入力票!D21&amp;留学状況調査入力票!E21)</f>
        <v/>
      </c>
      <c r="E12" s="137"/>
      <c r="F12" s="136" t="str">
        <f>IF(留学状況調査入力票!A21="","",6)</f>
        <v/>
      </c>
      <c r="G12" s="137"/>
      <c r="H12" s="137" t="str">
        <f>IF(留学状況調査入力票!F21="","",留学状況調査入力票!F21)</f>
        <v/>
      </c>
      <c r="I12" s="137"/>
      <c r="J12" s="137" t="str">
        <f>IF(OR(留学状況調査入力票!G21="",留学状況調査入力票!H21=""),"",留学状況調査入力票!G21&amp;留学状況調査入力票!H21)</f>
        <v/>
      </c>
      <c r="K12" s="137"/>
      <c r="L12" s="137" t="str">
        <f>IF(留学状況調査入力票!I21="","",留学状況調査入力票!I21)</f>
        <v/>
      </c>
      <c r="M12" s="137"/>
      <c r="N12" s="137" t="str">
        <f>IF(留学状況調査入力票!J21="","",留学状況調査入力票!J21)</f>
        <v/>
      </c>
      <c r="O12" s="137"/>
      <c r="P12" s="137" t="str">
        <f>IF(OR(留学状況調査入力票!K21="",留学状況調査入力票!L21="",留学状況調査入力票!M21=""),"",留学状況調査入力票!K21&amp;留学状況調査入力票!L21&amp;留学状況調査入力票!M21)</f>
        <v/>
      </c>
      <c r="Q12" s="137"/>
      <c r="R12" s="137" t="str">
        <f>IF(留学状況調査入力票!N21="","",留学状況調査入力票!N21)</f>
        <v/>
      </c>
      <c r="S12" s="137"/>
      <c r="T12" s="137" t="str">
        <f>IF(留学状況調査入力票!O21="","",留学状況調査入力票!O21)</f>
        <v/>
      </c>
      <c r="U12" s="137"/>
      <c r="V12" s="137" t="str">
        <f>IF(留学状況調査入力票!P21="","",留学状況調査入力票!P21)</f>
        <v/>
      </c>
      <c r="W12" s="137"/>
      <c r="X12" s="137" t="str">
        <f>IF(OR(留学状況調査入力票!Q21="",留学状況調査入力票!R21=""),"",留学状況調査入力票!Q21&amp;留学状況調査入力票!R21)</f>
        <v/>
      </c>
      <c r="Y12" s="137"/>
      <c r="Z12" s="137"/>
      <c r="AA12" s="137"/>
      <c r="AB12" s="125" t="str">
        <f>IF(留学状況調査入力票!S21="","",留学状況調査入力票!S21)</f>
        <v/>
      </c>
      <c r="AC12" s="136" t="str">
        <f t="shared" si="1"/>
        <v/>
      </c>
      <c r="AD12" s="125" t="str">
        <f>IF(OR(C12="",留学状況調査入力票!$C$8=""),"",留学状況調査入力票!$C$8)</f>
        <v/>
      </c>
      <c r="AE12" s="136" t="str">
        <f>IF(留学状況調査入力票!AK21="","",留学状況調査入力票!AK21)</f>
        <v/>
      </c>
      <c r="AF12" s="136" t="str">
        <f>IF(留学状況調査入力票!AL21="","",留学状況調査入力票!AL21)</f>
        <v/>
      </c>
      <c r="AG12" s="136" t="str">
        <f>IF(留学状況調査入力票!AM21="","",留学状況調査入力票!AM21)</f>
        <v/>
      </c>
      <c r="AH12" s="136" t="str">
        <f>IF(留学状況調査入力票!AN21="","",留学状況調査入力票!AN21)</f>
        <v/>
      </c>
      <c r="AI12" s="136" t="str">
        <f>IF(留学状況調査入力票!AO21="","",留学状況調査入力票!AO21)</f>
        <v/>
      </c>
      <c r="AJ12" s="136" t="str">
        <f>IF(留学状況調査入力票!AP21="","",留学状況調査入力票!AP21)</f>
        <v/>
      </c>
      <c r="AK12" s="136" t="str">
        <f>IF(留学状況調査入力票!AQ21="","",留学状況調査入力票!AQ21)</f>
        <v/>
      </c>
    </row>
    <row r="13" spans="1:37">
      <c r="A13" s="137" t="str">
        <f t="shared" si="0"/>
        <v/>
      </c>
      <c r="B13" s="136"/>
      <c r="C13" s="137" t="str">
        <f>IF(留学状況調査入力票!A22="","",留学状況調査入力票!A22)</f>
        <v/>
      </c>
      <c r="D13" s="137" t="str">
        <f>IF(OR(留学状況調査入力票!C22="",留学状況調査入力票!D22="",留学状況調査入力票!E22=""),"",留学状況調査入力票!C22&amp;留学状況調査入力票!D22&amp;留学状況調査入力票!E22)</f>
        <v/>
      </c>
      <c r="E13" s="137"/>
      <c r="F13" s="136" t="str">
        <f>IF(留学状況調査入力票!A22="","",6)</f>
        <v/>
      </c>
      <c r="G13" s="137"/>
      <c r="H13" s="137" t="str">
        <f>IF(留学状況調査入力票!F22="","",留学状況調査入力票!F22)</f>
        <v/>
      </c>
      <c r="I13" s="137"/>
      <c r="J13" s="137" t="str">
        <f>IF(OR(留学状況調査入力票!G22="",留学状況調査入力票!H22=""),"",留学状況調査入力票!G22&amp;留学状況調査入力票!H22)</f>
        <v/>
      </c>
      <c r="K13" s="137"/>
      <c r="L13" s="137" t="str">
        <f>IF(留学状況調査入力票!I22="","",留学状況調査入力票!I22)</f>
        <v/>
      </c>
      <c r="M13" s="137"/>
      <c r="N13" s="137" t="str">
        <f>IF(留学状況調査入力票!J22="","",留学状況調査入力票!J22)</f>
        <v/>
      </c>
      <c r="O13" s="137"/>
      <c r="P13" s="137" t="str">
        <f>IF(OR(留学状況調査入力票!K22="",留学状況調査入力票!L22="",留学状況調査入力票!M22=""),"",留学状況調査入力票!K22&amp;留学状況調査入力票!L22&amp;留学状況調査入力票!M22)</f>
        <v/>
      </c>
      <c r="Q13" s="137"/>
      <c r="R13" s="137" t="str">
        <f>IF(留学状況調査入力票!N22="","",留学状況調査入力票!N22)</f>
        <v/>
      </c>
      <c r="S13" s="137"/>
      <c r="T13" s="137" t="str">
        <f>IF(留学状況調査入力票!O22="","",留学状況調査入力票!O22)</f>
        <v/>
      </c>
      <c r="U13" s="137"/>
      <c r="V13" s="137" t="str">
        <f>IF(留学状況調査入力票!P22="","",留学状況調査入力票!P22)</f>
        <v/>
      </c>
      <c r="W13" s="137"/>
      <c r="X13" s="137" t="str">
        <f>IF(OR(留学状況調査入力票!Q22="",留学状況調査入力票!R22=""),"",留学状況調査入力票!Q22&amp;留学状況調査入力票!R22)</f>
        <v/>
      </c>
      <c r="Y13" s="137"/>
      <c r="Z13" s="137"/>
      <c r="AA13" s="137"/>
      <c r="AB13" s="125" t="str">
        <f>IF(留学状況調査入力票!S22="","",留学状況調査入力票!S22)</f>
        <v/>
      </c>
      <c r="AC13" s="136" t="str">
        <f t="shared" si="1"/>
        <v/>
      </c>
      <c r="AD13" s="125" t="str">
        <f>IF(OR(C13="",留学状況調査入力票!$C$8=""),"",留学状況調査入力票!$C$8)</f>
        <v/>
      </c>
      <c r="AE13" s="136" t="str">
        <f>IF(留学状況調査入力票!AK22="","",留学状況調査入力票!AK22)</f>
        <v/>
      </c>
      <c r="AF13" s="136" t="str">
        <f>IF(留学状況調査入力票!AL22="","",留学状況調査入力票!AL22)</f>
        <v/>
      </c>
      <c r="AG13" s="136" t="str">
        <f>IF(留学状況調査入力票!AM22="","",留学状況調査入力票!AM22)</f>
        <v/>
      </c>
      <c r="AH13" s="136" t="str">
        <f>IF(留学状況調査入力票!AN22="","",留学状況調査入力票!AN22)</f>
        <v/>
      </c>
      <c r="AI13" s="136" t="str">
        <f>IF(留学状況調査入力票!AO22="","",留学状況調査入力票!AO22)</f>
        <v/>
      </c>
      <c r="AJ13" s="136" t="str">
        <f>IF(留学状況調査入力票!AP22="","",留学状況調査入力票!AP22)</f>
        <v/>
      </c>
      <c r="AK13" s="136" t="str">
        <f>IF(留学状況調査入力票!AQ22="","",留学状況調査入力票!AQ22)</f>
        <v/>
      </c>
    </row>
    <row r="14" spans="1:37">
      <c r="A14" s="137" t="str">
        <f t="shared" si="0"/>
        <v/>
      </c>
      <c r="B14" s="136"/>
      <c r="C14" s="137" t="str">
        <f>IF(留学状況調査入力票!A23="","",留学状況調査入力票!A23)</f>
        <v/>
      </c>
      <c r="D14" s="137" t="str">
        <f>IF(OR(留学状況調査入力票!C23="",留学状況調査入力票!D23="",留学状況調査入力票!E23=""),"",留学状況調査入力票!C23&amp;留学状況調査入力票!D23&amp;留学状況調査入力票!E23)</f>
        <v/>
      </c>
      <c r="E14" s="137"/>
      <c r="F14" s="136" t="str">
        <f>IF(留学状況調査入力票!A23="","",6)</f>
        <v/>
      </c>
      <c r="G14" s="137"/>
      <c r="H14" s="137" t="str">
        <f>IF(留学状況調査入力票!F23="","",留学状況調査入力票!F23)</f>
        <v/>
      </c>
      <c r="I14" s="137"/>
      <c r="J14" s="137" t="str">
        <f>IF(OR(留学状況調査入力票!G23="",留学状況調査入力票!H23=""),"",留学状況調査入力票!G23&amp;留学状況調査入力票!H23)</f>
        <v/>
      </c>
      <c r="K14" s="137"/>
      <c r="L14" s="137" t="str">
        <f>IF(留学状況調査入力票!I23="","",留学状況調査入力票!I23)</f>
        <v/>
      </c>
      <c r="M14" s="137"/>
      <c r="N14" s="137" t="str">
        <f>IF(留学状況調査入力票!J23="","",留学状況調査入力票!J23)</f>
        <v/>
      </c>
      <c r="O14" s="137"/>
      <c r="P14" s="137" t="str">
        <f>IF(OR(留学状況調査入力票!K23="",留学状況調査入力票!L23="",留学状況調査入力票!M23=""),"",留学状況調査入力票!K23&amp;留学状況調査入力票!L23&amp;留学状況調査入力票!M23)</f>
        <v/>
      </c>
      <c r="Q14" s="137"/>
      <c r="R14" s="137" t="str">
        <f>IF(留学状況調査入力票!N23="","",留学状況調査入力票!N23)</f>
        <v/>
      </c>
      <c r="S14" s="137"/>
      <c r="T14" s="137" t="str">
        <f>IF(留学状況調査入力票!O23="","",留学状況調査入力票!O23)</f>
        <v/>
      </c>
      <c r="U14" s="137"/>
      <c r="V14" s="137" t="str">
        <f>IF(留学状況調査入力票!P23="","",留学状況調査入力票!P23)</f>
        <v/>
      </c>
      <c r="W14" s="137"/>
      <c r="X14" s="137" t="str">
        <f>IF(OR(留学状況調査入力票!Q23="",留学状況調査入力票!R23=""),"",留学状況調査入力票!Q23&amp;留学状況調査入力票!R23)</f>
        <v/>
      </c>
      <c r="Y14" s="137"/>
      <c r="Z14" s="137"/>
      <c r="AA14" s="137"/>
      <c r="AB14" s="125" t="str">
        <f>IF(留学状況調査入力票!S23="","",留学状況調査入力票!S23)</f>
        <v/>
      </c>
      <c r="AC14" s="136" t="str">
        <f t="shared" si="1"/>
        <v/>
      </c>
      <c r="AD14" s="125" t="str">
        <f>IF(OR(C14="",留学状況調査入力票!$C$8=""),"",留学状況調査入力票!$C$8)</f>
        <v/>
      </c>
      <c r="AE14" s="136" t="str">
        <f>IF(留学状況調査入力票!AK23="","",留学状況調査入力票!AK23)</f>
        <v/>
      </c>
      <c r="AF14" s="136" t="str">
        <f>IF(留学状況調査入力票!AL23="","",留学状況調査入力票!AL23)</f>
        <v/>
      </c>
      <c r="AG14" s="136" t="str">
        <f>IF(留学状況調査入力票!AM23="","",留学状況調査入力票!AM23)</f>
        <v/>
      </c>
      <c r="AH14" s="136" t="str">
        <f>IF(留学状況調査入力票!AN23="","",留学状況調査入力票!AN23)</f>
        <v/>
      </c>
      <c r="AI14" s="136" t="str">
        <f>IF(留学状況調査入力票!AO23="","",留学状況調査入力票!AO23)</f>
        <v/>
      </c>
      <c r="AJ14" s="136" t="str">
        <f>IF(留学状況調査入力票!AP23="","",留学状況調査入力票!AP23)</f>
        <v/>
      </c>
      <c r="AK14" s="136" t="str">
        <f>IF(留学状況調査入力票!AQ23="","",留学状況調査入力票!AQ23)</f>
        <v/>
      </c>
    </row>
    <row r="15" spans="1:37">
      <c r="A15" s="137" t="str">
        <f t="shared" si="0"/>
        <v/>
      </c>
      <c r="B15" s="136"/>
      <c r="C15" s="137" t="str">
        <f>IF(留学状況調査入力票!A24="","",留学状況調査入力票!A24)</f>
        <v/>
      </c>
      <c r="D15" s="137" t="str">
        <f>IF(OR(留学状況調査入力票!C24="",留学状況調査入力票!D24="",留学状況調査入力票!E24=""),"",留学状況調査入力票!C24&amp;留学状況調査入力票!D24&amp;留学状況調査入力票!E24)</f>
        <v/>
      </c>
      <c r="E15" s="137"/>
      <c r="F15" s="136" t="str">
        <f>IF(留学状況調査入力票!A24="","",6)</f>
        <v/>
      </c>
      <c r="G15" s="137"/>
      <c r="H15" s="137" t="str">
        <f>IF(留学状況調査入力票!F24="","",留学状況調査入力票!F24)</f>
        <v/>
      </c>
      <c r="I15" s="137"/>
      <c r="J15" s="137" t="str">
        <f>IF(OR(留学状況調査入力票!G24="",留学状況調査入力票!H24=""),"",留学状況調査入力票!G24&amp;留学状況調査入力票!H24)</f>
        <v/>
      </c>
      <c r="K15" s="137"/>
      <c r="L15" s="137" t="str">
        <f>IF(留学状況調査入力票!I24="","",留学状況調査入力票!I24)</f>
        <v/>
      </c>
      <c r="M15" s="137"/>
      <c r="N15" s="137" t="str">
        <f>IF(留学状況調査入力票!J24="","",留学状況調査入力票!J24)</f>
        <v/>
      </c>
      <c r="O15" s="137"/>
      <c r="P15" s="137" t="str">
        <f>IF(OR(留学状況調査入力票!K24="",留学状況調査入力票!L24="",留学状況調査入力票!M24=""),"",留学状況調査入力票!K24&amp;留学状況調査入力票!L24&amp;留学状況調査入力票!M24)</f>
        <v/>
      </c>
      <c r="Q15" s="137"/>
      <c r="R15" s="137" t="str">
        <f>IF(留学状況調査入力票!N24="","",留学状況調査入力票!N24)</f>
        <v/>
      </c>
      <c r="S15" s="137"/>
      <c r="T15" s="137" t="str">
        <f>IF(留学状況調査入力票!O24="","",留学状況調査入力票!O24)</f>
        <v/>
      </c>
      <c r="U15" s="137"/>
      <c r="V15" s="137" t="str">
        <f>IF(留学状況調査入力票!P24="","",留学状況調査入力票!P24)</f>
        <v/>
      </c>
      <c r="W15" s="137"/>
      <c r="X15" s="137" t="str">
        <f>IF(OR(留学状況調査入力票!Q24="",留学状況調査入力票!R24=""),"",留学状況調査入力票!Q24&amp;留学状況調査入力票!R24)</f>
        <v/>
      </c>
      <c r="Y15" s="137"/>
      <c r="Z15" s="137"/>
      <c r="AA15" s="137"/>
      <c r="AB15" s="125" t="str">
        <f>IF(留学状況調査入力票!S24="","",留学状況調査入力票!S24)</f>
        <v/>
      </c>
      <c r="AC15" s="136" t="str">
        <f t="shared" si="1"/>
        <v/>
      </c>
      <c r="AD15" s="125" t="str">
        <f>IF(OR(C15="",留学状況調査入力票!$C$8=""),"",留学状況調査入力票!$C$8)</f>
        <v/>
      </c>
      <c r="AE15" s="136" t="str">
        <f>IF(留学状況調査入力票!AK24="","",留学状況調査入力票!AK24)</f>
        <v/>
      </c>
      <c r="AF15" s="136" t="str">
        <f>IF(留学状況調査入力票!AL24="","",留学状況調査入力票!AL24)</f>
        <v/>
      </c>
      <c r="AG15" s="136" t="str">
        <f>IF(留学状況調査入力票!AM24="","",留学状況調査入力票!AM24)</f>
        <v/>
      </c>
      <c r="AH15" s="136" t="str">
        <f>IF(留学状況調査入力票!AN24="","",留学状況調査入力票!AN24)</f>
        <v/>
      </c>
      <c r="AI15" s="136" t="str">
        <f>IF(留学状況調査入力票!AO24="","",留学状況調査入力票!AO24)</f>
        <v/>
      </c>
      <c r="AJ15" s="136" t="str">
        <f>IF(留学状況調査入力票!AP24="","",留学状況調査入力票!AP24)</f>
        <v/>
      </c>
      <c r="AK15" s="136" t="str">
        <f>IF(留学状況調査入力票!AQ24="","",留学状況調査入力票!AQ24)</f>
        <v/>
      </c>
    </row>
    <row r="16" spans="1:37">
      <c r="A16" s="137" t="str">
        <f t="shared" si="0"/>
        <v/>
      </c>
      <c r="B16" s="136"/>
      <c r="C16" s="137" t="str">
        <f>IF(留学状況調査入力票!A25="","",留学状況調査入力票!A25)</f>
        <v/>
      </c>
      <c r="D16" s="137" t="str">
        <f>IF(OR(留学状況調査入力票!C25="",留学状況調査入力票!D25="",留学状況調査入力票!E25=""),"",留学状況調査入力票!C25&amp;留学状況調査入力票!D25&amp;留学状況調査入力票!E25)</f>
        <v/>
      </c>
      <c r="E16" s="137"/>
      <c r="F16" s="136" t="str">
        <f>IF(留学状況調査入力票!A25="","",6)</f>
        <v/>
      </c>
      <c r="G16" s="137"/>
      <c r="H16" s="137" t="str">
        <f>IF(留学状況調査入力票!F25="","",留学状況調査入力票!F25)</f>
        <v/>
      </c>
      <c r="I16" s="137"/>
      <c r="J16" s="137" t="str">
        <f>IF(OR(留学状況調査入力票!G25="",留学状況調査入力票!H25=""),"",留学状況調査入力票!G25&amp;留学状況調査入力票!H25)</f>
        <v/>
      </c>
      <c r="K16" s="137"/>
      <c r="L16" s="137" t="str">
        <f>IF(留学状況調査入力票!I25="","",留学状況調査入力票!I25)</f>
        <v/>
      </c>
      <c r="M16" s="137"/>
      <c r="N16" s="137" t="str">
        <f>IF(留学状況調査入力票!J25="","",留学状況調査入力票!J25)</f>
        <v/>
      </c>
      <c r="O16" s="137"/>
      <c r="P16" s="137" t="str">
        <f>IF(OR(留学状況調査入力票!K25="",留学状況調査入力票!L25="",留学状況調査入力票!M25=""),"",留学状況調査入力票!K25&amp;留学状況調査入力票!L25&amp;留学状況調査入力票!M25)</f>
        <v/>
      </c>
      <c r="Q16" s="137"/>
      <c r="R16" s="137" t="str">
        <f>IF(留学状況調査入力票!N25="","",留学状況調査入力票!N25)</f>
        <v/>
      </c>
      <c r="S16" s="137"/>
      <c r="T16" s="137" t="str">
        <f>IF(留学状況調査入力票!O25="","",留学状況調査入力票!O25)</f>
        <v/>
      </c>
      <c r="U16" s="137"/>
      <c r="V16" s="137" t="str">
        <f>IF(留学状況調査入力票!P25="","",留学状況調査入力票!P25)</f>
        <v/>
      </c>
      <c r="W16" s="137"/>
      <c r="X16" s="137" t="str">
        <f>IF(OR(留学状況調査入力票!Q25="",留学状況調査入力票!R25=""),"",留学状況調査入力票!Q25&amp;留学状況調査入力票!R25)</f>
        <v/>
      </c>
      <c r="Y16" s="137"/>
      <c r="Z16" s="137"/>
      <c r="AA16" s="137"/>
      <c r="AB16" s="125" t="str">
        <f>IF(留学状況調査入力票!S25="","",留学状況調査入力票!S25)</f>
        <v/>
      </c>
      <c r="AC16" s="136" t="str">
        <f t="shared" si="1"/>
        <v/>
      </c>
      <c r="AD16" s="125" t="str">
        <f>IF(OR(C16="",留学状況調査入力票!$C$8=""),"",留学状況調査入力票!$C$8)</f>
        <v/>
      </c>
      <c r="AE16" s="136" t="str">
        <f>IF(留学状況調査入力票!AK25="","",留学状況調査入力票!AK25)</f>
        <v/>
      </c>
      <c r="AF16" s="136" t="str">
        <f>IF(留学状況調査入力票!AL25="","",留学状況調査入力票!AL25)</f>
        <v/>
      </c>
      <c r="AG16" s="136" t="str">
        <f>IF(留学状況調査入力票!AM25="","",留学状況調査入力票!AM25)</f>
        <v/>
      </c>
      <c r="AH16" s="136" t="str">
        <f>IF(留学状況調査入力票!AN25="","",留学状況調査入力票!AN25)</f>
        <v/>
      </c>
      <c r="AI16" s="136" t="str">
        <f>IF(留学状況調査入力票!AO25="","",留学状況調査入力票!AO25)</f>
        <v/>
      </c>
      <c r="AJ16" s="136" t="str">
        <f>IF(留学状況調査入力票!AP25="","",留学状況調査入力票!AP25)</f>
        <v/>
      </c>
      <c r="AK16" s="136" t="str">
        <f>IF(留学状況調査入力票!AQ25="","",留学状況調査入力票!AQ25)</f>
        <v/>
      </c>
    </row>
    <row r="17" spans="1:37">
      <c r="A17" s="137" t="str">
        <f>IF(C17="","",C17)</f>
        <v/>
      </c>
      <c r="B17" s="136"/>
      <c r="C17" s="137" t="str">
        <f>IF(留学状況調査入力票!A26="","",留学状況調査入力票!A26)</f>
        <v/>
      </c>
      <c r="D17" s="137" t="str">
        <f>IF(OR(留学状況調査入力票!C26="",留学状況調査入力票!D26="",留学状況調査入力票!E26=""),"",留学状況調査入力票!C26&amp;留学状況調査入力票!D26&amp;留学状況調査入力票!E26)</f>
        <v/>
      </c>
      <c r="E17" s="137"/>
      <c r="F17" s="136" t="str">
        <f>IF(留学状況調査入力票!A26="","",6)</f>
        <v/>
      </c>
      <c r="G17" s="137"/>
      <c r="H17" s="137" t="str">
        <f>IF(留学状況調査入力票!F26="","",留学状況調査入力票!F26)</f>
        <v/>
      </c>
      <c r="I17" s="137"/>
      <c r="J17" s="137" t="str">
        <f>IF(OR(留学状況調査入力票!G26="",留学状況調査入力票!H26=""),"",留学状況調査入力票!G26&amp;留学状況調査入力票!H26)</f>
        <v/>
      </c>
      <c r="K17" s="137"/>
      <c r="L17" s="137" t="str">
        <f>IF(留学状況調査入力票!I26="","",留学状況調査入力票!I26)</f>
        <v/>
      </c>
      <c r="M17" s="137"/>
      <c r="N17" s="137" t="str">
        <f>IF(留学状況調査入力票!J26="","",留学状況調査入力票!J26)</f>
        <v/>
      </c>
      <c r="O17" s="137"/>
      <c r="P17" s="137" t="str">
        <f>IF(OR(留学状況調査入力票!K26="",留学状況調査入力票!L26="",留学状況調査入力票!M26=""),"",留学状況調査入力票!K26&amp;留学状況調査入力票!L26&amp;留学状況調査入力票!M26)</f>
        <v/>
      </c>
      <c r="Q17" s="137"/>
      <c r="R17" s="137" t="str">
        <f>IF(留学状況調査入力票!N26="","",留学状況調査入力票!N26)</f>
        <v/>
      </c>
      <c r="S17" s="137"/>
      <c r="T17" s="137" t="str">
        <f>IF(留学状況調査入力票!O26="","",留学状況調査入力票!O26)</f>
        <v/>
      </c>
      <c r="U17" s="137"/>
      <c r="V17" s="137" t="str">
        <f>IF(留学状況調査入力票!P26="","",留学状況調査入力票!P26)</f>
        <v/>
      </c>
      <c r="W17" s="137"/>
      <c r="X17" s="137" t="str">
        <f>IF(OR(留学状況調査入力票!Q26="",留学状況調査入力票!R26=""),"",留学状況調査入力票!Q26&amp;留学状況調査入力票!R26)</f>
        <v/>
      </c>
      <c r="Y17" s="137"/>
      <c r="Z17" s="137"/>
      <c r="AA17" s="137"/>
      <c r="AB17" s="125" t="str">
        <f>IF(留学状況調査入力票!S26="","",留学状況調査入力票!S26)</f>
        <v/>
      </c>
      <c r="AC17" s="136" t="str">
        <f>IF(OR(C17="",D17=""),"",IF(OR(AE17&lt;&gt;"○",AF17&lt;&gt;"○",AG17&lt;&gt;"○",AH17&lt;&gt;"○",AI17&lt;&gt;"○",AJ17&lt;&gt;"○",AK17&lt;&gt;"○"),"エラー",""))</f>
        <v/>
      </c>
      <c r="AD17" s="125" t="str">
        <f>IF(OR(C17="",留学状況調査入力票!$C$8=""),"",留学状況調査入力票!$C$8)</f>
        <v/>
      </c>
      <c r="AE17" s="136" t="str">
        <f>IF(留学状況調査入力票!AK26="","",留学状況調査入力票!AK26)</f>
        <v/>
      </c>
      <c r="AF17" s="136" t="str">
        <f>IF(留学状況調査入力票!AL26="","",留学状況調査入力票!AL26)</f>
        <v/>
      </c>
      <c r="AG17" s="136" t="str">
        <f>IF(留学状況調査入力票!AM26="","",留学状況調査入力票!AM26)</f>
        <v/>
      </c>
      <c r="AH17" s="136" t="str">
        <f>IF(留学状況調査入力票!AN26="","",留学状況調査入力票!AN26)</f>
        <v/>
      </c>
      <c r="AI17" s="136" t="str">
        <f>IF(留学状況調査入力票!AO26="","",留学状況調査入力票!AO26)</f>
        <v/>
      </c>
      <c r="AJ17" s="136" t="str">
        <f>IF(留学状況調査入力票!AP26="","",留学状況調査入力票!AP26)</f>
        <v/>
      </c>
      <c r="AK17" s="136" t="str">
        <f>IF(留学状況調査入力票!AQ26="","",留学状況調査入力票!AQ26)</f>
        <v/>
      </c>
    </row>
    <row r="18" spans="1:37">
      <c r="A18" s="137" t="str">
        <f t="shared" ref="A18:A81" si="2">IF(C18="","",C18)</f>
        <v/>
      </c>
      <c r="B18" s="136"/>
      <c r="C18" s="137" t="str">
        <f>IF(留学状況調査入力票!A27="","",留学状況調査入力票!A27)</f>
        <v/>
      </c>
      <c r="D18" s="137" t="str">
        <f>IF(OR(留学状況調査入力票!C27="",留学状況調査入力票!D27="",留学状況調査入力票!E27=""),"",留学状況調査入力票!C27&amp;留学状況調査入力票!D27&amp;留学状況調査入力票!E27)</f>
        <v/>
      </c>
      <c r="E18" s="137"/>
      <c r="F18" s="136" t="str">
        <f>IF(留学状況調査入力票!A27="","",6)</f>
        <v/>
      </c>
      <c r="G18" s="137"/>
      <c r="H18" s="137" t="str">
        <f>IF(留学状況調査入力票!F27="","",留学状況調査入力票!F27)</f>
        <v/>
      </c>
      <c r="I18" s="137"/>
      <c r="J18" s="137" t="str">
        <f>IF(OR(留学状況調査入力票!G27="",留学状況調査入力票!H27=""),"",留学状況調査入力票!G27&amp;留学状況調査入力票!H27)</f>
        <v/>
      </c>
      <c r="K18" s="137"/>
      <c r="L18" s="137" t="str">
        <f>IF(留学状況調査入力票!I27="","",留学状況調査入力票!I27)</f>
        <v/>
      </c>
      <c r="M18" s="137"/>
      <c r="N18" s="137" t="str">
        <f>IF(留学状況調査入力票!J27="","",留学状況調査入力票!J27)</f>
        <v/>
      </c>
      <c r="O18" s="137"/>
      <c r="P18" s="137" t="str">
        <f>IF(OR(留学状況調査入力票!K27="",留学状況調査入力票!L27="",留学状況調査入力票!M27=""),"",留学状況調査入力票!K27&amp;留学状況調査入力票!L27&amp;留学状況調査入力票!M27)</f>
        <v/>
      </c>
      <c r="Q18" s="137"/>
      <c r="R18" s="137" t="str">
        <f>IF(留学状況調査入力票!N27="","",留学状況調査入力票!N27)</f>
        <v/>
      </c>
      <c r="S18" s="137"/>
      <c r="T18" s="137" t="str">
        <f>IF(留学状況調査入力票!O27="","",留学状況調査入力票!O27)</f>
        <v/>
      </c>
      <c r="U18" s="137"/>
      <c r="V18" s="137" t="str">
        <f>IF(留学状況調査入力票!P27="","",留学状況調査入力票!P27)</f>
        <v/>
      </c>
      <c r="W18" s="137"/>
      <c r="X18" s="137" t="str">
        <f>IF(OR(留学状況調査入力票!Q27="",留学状況調査入力票!R27=""),"",留学状況調査入力票!Q27&amp;留学状況調査入力票!R27)</f>
        <v/>
      </c>
      <c r="Y18" s="137"/>
      <c r="Z18" s="137"/>
      <c r="AA18" s="137"/>
      <c r="AB18" s="125" t="str">
        <f>IF(留学状況調査入力票!S27="","",留学状況調査入力票!S27)</f>
        <v/>
      </c>
      <c r="AC18" s="136" t="str">
        <f t="shared" ref="AC18:AC81" si="3">IF(OR(C18="",D18=""),"",IF(OR(AE18&lt;&gt;"○",AF18&lt;&gt;"○",AG18&lt;&gt;"○",AH18&lt;&gt;"○",AI18&lt;&gt;"○",AJ18&lt;&gt;"○",AK18&lt;&gt;"○"),"エラー",""))</f>
        <v/>
      </c>
      <c r="AD18" s="125" t="str">
        <f>IF(OR(C18="",留学状況調査入力票!$C$8=""),"",留学状況調査入力票!$C$8)</f>
        <v/>
      </c>
      <c r="AE18" s="136" t="str">
        <f>IF(留学状況調査入力票!AK27="","",留学状況調査入力票!AK27)</f>
        <v/>
      </c>
      <c r="AF18" s="136" t="str">
        <f>IF(留学状況調査入力票!AL27="","",留学状況調査入力票!AL27)</f>
        <v/>
      </c>
      <c r="AG18" s="136" t="str">
        <f>IF(留学状況調査入力票!AM27="","",留学状況調査入力票!AM27)</f>
        <v/>
      </c>
      <c r="AH18" s="136" t="str">
        <f>IF(留学状況調査入力票!AN27="","",留学状況調査入力票!AN27)</f>
        <v/>
      </c>
      <c r="AI18" s="136" t="str">
        <f>IF(留学状況調査入力票!AO27="","",留学状況調査入力票!AO27)</f>
        <v/>
      </c>
      <c r="AJ18" s="136" t="str">
        <f>IF(留学状況調査入力票!AP27="","",留学状況調査入力票!AP27)</f>
        <v/>
      </c>
      <c r="AK18" s="136" t="str">
        <f>IF(留学状況調査入力票!AQ27="","",留学状況調査入力票!AQ27)</f>
        <v/>
      </c>
    </row>
    <row r="19" spans="1:37">
      <c r="A19" s="137" t="str">
        <f t="shared" si="2"/>
        <v/>
      </c>
      <c r="B19" s="136"/>
      <c r="C19" s="137" t="str">
        <f>IF(留学状況調査入力票!A28="","",留学状況調査入力票!A28)</f>
        <v/>
      </c>
      <c r="D19" s="137" t="str">
        <f>IF(OR(留学状況調査入力票!C28="",留学状況調査入力票!D28="",留学状況調査入力票!E28=""),"",留学状況調査入力票!C28&amp;留学状況調査入力票!D28&amp;留学状況調査入力票!E28)</f>
        <v/>
      </c>
      <c r="E19" s="137"/>
      <c r="F19" s="136" t="str">
        <f>IF(留学状況調査入力票!A28="","",6)</f>
        <v/>
      </c>
      <c r="G19" s="137"/>
      <c r="H19" s="137" t="str">
        <f>IF(留学状況調査入力票!F28="","",留学状況調査入力票!F28)</f>
        <v/>
      </c>
      <c r="I19" s="137"/>
      <c r="J19" s="137" t="str">
        <f>IF(OR(留学状況調査入力票!G28="",留学状況調査入力票!H28=""),"",留学状況調査入力票!G28&amp;留学状況調査入力票!H28)</f>
        <v/>
      </c>
      <c r="K19" s="137"/>
      <c r="L19" s="137" t="str">
        <f>IF(留学状況調査入力票!I28="","",留学状況調査入力票!I28)</f>
        <v/>
      </c>
      <c r="M19" s="137"/>
      <c r="N19" s="137" t="str">
        <f>IF(留学状況調査入力票!J28="","",留学状況調査入力票!J28)</f>
        <v/>
      </c>
      <c r="O19" s="137"/>
      <c r="P19" s="137" t="str">
        <f>IF(OR(留学状況調査入力票!K28="",留学状況調査入力票!L28="",留学状況調査入力票!M28=""),"",留学状況調査入力票!K28&amp;留学状況調査入力票!L28&amp;留学状況調査入力票!M28)</f>
        <v/>
      </c>
      <c r="Q19" s="137"/>
      <c r="R19" s="137" t="str">
        <f>IF(留学状況調査入力票!N28="","",留学状況調査入力票!N28)</f>
        <v/>
      </c>
      <c r="S19" s="137"/>
      <c r="T19" s="137" t="str">
        <f>IF(留学状況調査入力票!O28="","",留学状況調査入力票!O28)</f>
        <v/>
      </c>
      <c r="U19" s="137"/>
      <c r="V19" s="137" t="str">
        <f>IF(留学状況調査入力票!P28="","",留学状況調査入力票!P28)</f>
        <v/>
      </c>
      <c r="W19" s="137"/>
      <c r="X19" s="137" t="str">
        <f>IF(OR(留学状況調査入力票!Q28="",留学状況調査入力票!R28=""),"",留学状況調査入力票!Q28&amp;留学状況調査入力票!R28)</f>
        <v/>
      </c>
      <c r="Y19" s="137"/>
      <c r="Z19" s="137"/>
      <c r="AA19" s="137"/>
      <c r="AB19" s="125" t="str">
        <f>IF(留学状況調査入力票!S28="","",留学状況調査入力票!S28)</f>
        <v/>
      </c>
      <c r="AC19" s="136" t="str">
        <f t="shared" si="3"/>
        <v/>
      </c>
      <c r="AD19" s="125" t="str">
        <f>IF(OR(C19="",留学状況調査入力票!$C$8=""),"",留学状況調査入力票!$C$8)</f>
        <v/>
      </c>
      <c r="AE19" s="136" t="str">
        <f>IF(留学状況調査入力票!AK28="","",留学状況調査入力票!AK28)</f>
        <v/>
      </c>
      <c r="AF19" s="136" t="str">
        <f>IF(留学状況調査入力票!AL28="","",留学状況調査入力票!AL28)</f>
        <v/>
      </c>
      <c r="AG19" s="136" t="str">
        <f>IF(留学状況調査入力票!AM28="","",留学状況調査入力票!AM28)</f>
        <v/>
      </c>
      <c r="AH19" s="136" t="str">
        <f>IF(留学状況調査入力票!AN28="","",留学状況調査入力票!AN28)</f>
        <v/>
      </c>
      <c r="AI19" s="136" t="str">
        <f>IF(留学状況調査入力票!AO28="","",留学状況調査入力票!AO28)</f>
        <v/>
      </c>
      <c r="AJ19" s="136" t="str">
        <f>IF(留学状況調査入力票!AP28="","",留学状況調査入力票!AP28)</f>
        <v/>
      </c>
      <c r="AK19" s="136" t="str">
        <f>IF(留学状況調査入力票!AQ28="","",留学状況調査入力票!AQ28)</f>
        <v/>
      </c>
    </row>
    <row r="20" spans="1:37">
      <c r="A20" s="137" t="str">
        <f t="shared" si="2"/>
        <v/>
      </c>
      <c r="B20" s="136"/>
      <c r="C20" s="137" t="str">
        <f>IF(留学状況調査入力票!A29="","",留学状況調査入力票!A29)</f>
        <v/>
      </c>
      <c r="D20" s="137" t="str">
        <f>IF(OR(留学状況調査入力票!C29="",留学状況調査入力票!D29="",留学状況調査入力票!E29=""),"",留学状況調査入力票!C29&amp;留学状況調査入力票!D29&amp;留学状況調査入力票!E29)</f>
        <v/>
      </c>
      <c r="E20" s="137"/>
      <c r="F20" s="136" t="str">
        <f>IF(留学状況調査入力票!A29="","",6)</f>
        <v/>
      </c>
      <c r="G20" s="137"/>
      <c r="H20" s="137" t="str">
        <f>IF(留学状況調査入力票!F29="","",留学状況調査入力票!F29)</f>
        <v/>
      </c>
      <c r="I20" s="137"/>
      <c r="J20" s="137" t="str">
        <f>IF(OR(留学状況調査入力票!G29="",留学状況調査入力票!H29=""),"",留学状況調査入力票!G29&amp;留学状況調査入力票!H29)</f>
        <v/>
      </c>
      <c r="K20" s="137"/>
      <c r="L20" s="137" t="str">
        <f>IF(留学状況調査入力票!I29="","",留学状況調査入力票!I29)</f>
        <v/>
      </c>
      <c r="M20" s="137"/>
      <c r="N20" s="137" t="str">
        <f>IF(留学状況調査入力票!J29="","",留学状況調査入力票!J29)</f>
        <v/>
      </c>
      <c r="O20" s="137"/>
      <c r="P20" s="137" t="str">
        <f>IF(OR(留学状況調査入力票!K29="",留学状況調査入力票!L29="",留学状況調査入力票!M29=""),"",留学状況調査入力票!K29&amp;留学状況調査入力票!L29&amp;留学状況調査入力票!M29)</f>
        <v/>
      </c>
      <c r="Q20" s="137"/>
      <c r="R20" s="137" t="str">
        <f>IF(留学状況調査入力票!N29="","",留学状況調査入力票!N29)</f>
        <v/>
      </c>
      <c r="S20" s="137"/>
      <c r="T20" s="137" t="str">
        <f>IF(留学状況調査入力票!O29="","",留学状況調査入力票!O29)</f>
        <v/>
      </c>
      <c r="U20" s="137"/>
      <c r="V20" s="137" t="str">
        <f>IF(留学状況調査入力票!P29="","",留学状況調査入力票!P29)</f>
        <v/>
      </c>
      <c r="W20" s="137"/>
      <c r="X20" s="137" t="str">
        <f>IF(OR(留学状況調査入力票!Q29="",留学状況調査入力票!R29=""),"",留学状況調査入力票!Q29&amp;留学状況調査入力票!R29)</f>
        <v/>
      </c>
      <c r="Y20" s="137"/>
      <c r="Z20" s="137"/>
      <c r="AA20" s="137"/>
      <c r="AB20" s="125" t="str">
        <f>IF(留学状況調査入力票!S29="","",留学状況調査入力票!S29)</f>
        <v/>
      </c>
      <c r="AC20" s="136" t="str">
        <f t="shared" si="3"/>
        <v/>
      </c>
      <c r="AD20" s="125" t="str">
        <f>IF(OR(C20="",留学状況調査入力票!$C$8=""),"",留学状況調査入力票!$C$8)</f>
        <v/>
      </c>
      <c r="AE20" s="136" t="str">
        <f>IF(留学状況調査入力票!AK29="","",留学状況調査入力票!AK29)</f>
        <v/>
      </c>
      <c r="AF20" s="136" t="str">
        <f>IF(留学状況調査入力票!AL29="","",留学状況調査入力票!AL29)</f>
        <v/>
      </c>
      <c r="AG20" s="136" t="str">
        <f>IF(留学状況調査入力票!AM29="","",留学状況調査入力票!AM29)</f>
        <v/>
      </c>
      <c r="AH20" s="136" t="str">
        <f>IF(留学状況調査入力票!AN29="","",留学状況調査入力票!AN29)</f>
        <v/>
      </c>
      <c r="AI20" s="136" t="str">
        <f>IF(留学状況調査入力票!AO29="","",留学状況調査入力票!AO29)</f>
        <v/>
      </c>
      <c r="AJ20" s="136" t="str">
        <f>IF(留学状況調査入力票!AP29="","",留学状況調査入力票!AP29)</f>
        <v/>
      </c>
      <c r="AK20" s="136" t="str">
        <f>IF(留学状況調査入力票!AQ29="","",留学状況調査入力票!AQ29)</f>
        <v/>
      </c>
    </row>
    <row r="21" spans="1:37">
      <c r="A21" s="137" t="str">
        <f t="shared" si="2"/>
        <v/>
      </c>
      <c r="B21" s="136"/>
      <c r="C21" s="137" t="str">
        <f>IF(留学状況調査入力票!A30="","",留学状況調査入力票!A30)</f>
        <v/>
      </c>
      <c r="D21" s="137" t="str">
        <f>IF(OR(留学状況調査入力票!C30="",留学状況調査入力票!D30="",留学状況調査入力票!E30=""),"",留学状況調査入力票!C30&amp;留学状況調査入力票!D30&amp;留学状況調査入力票!E30)</f>
        <v/>
      </c>
      <c r="E21" s="137"/>
      <c r="F21" s="136" t="str">
        <f>IF(留学状況調査入力票!A30="","",6)</f>
        <v/>
      </c>
      <c r="G21" s="137"/>
      <c r="H21" s="137" t="str">
        <f>IF(留学状況調査入力票!F30="","",留学状況調査入力票!F30)</f>
        <v/>
      </c>
      <c r="I21" s="137"/>
      <c r="J21" s="137" t="str">
        <f>IF(OR(留学状況調査入力票!G30="",留学状況調査入力票!H30=""),"",留学状況調査入力票!G30&amp;留学状況調査入力票!H30)</f>
        <v/>
      </c>
      <c r="K21" s="137"/>
      <c r="L21" s="137" t="str">
        <f>IF(留学状況調査入力票!I30="","",留学状況調査入力票!I30)</f>
        <v/>
      </c>
      <c r="M21" s="137"/>
      <c r="N21" s="137" t="str">
        <f>IF(留学状況調査入力票!J30="","",留学状況調査入力票!J30)</f>
        <v/>
      </c>
      <c r="O21" s="137"/>
      <c r="P21" s="137" t="str">
        <f>IF(OR(留学状況調査入力票!K30="",留学状況調査入力票!L30="",留学状況調査入力票!M30=""),"",留学状況調査入力票!K30&amp;留学状況調査入力票!L30&amp;留学状況調査入力票!M30)</f>
        <v/>
      </c>
      <c r="Q21" s="137"/>
      <c r="R21" s="137" t="str">
        <f>IF(留学状況調査入力票!N30="","",留学状況調査入力票!N30)</f>
        <v/>
      </c>
      <c r="S21" s="137"/>
      <c r="T21" s="137" t="str">
        <f>IF(留学状況調査入力票!O30="","",留学状況調査入力票!O30)</f>
        <v/>
      </c>
      <c r="U21" s="137"/>
      <c r="V21" s="137" t="str">
        <f>IF(留学状況調査入力票!P30="","",留学状況調査入力票!P30)</f>
        <v/>
      </c>
      <c r="W21" s="137"/>
      <c r="X21" s="137" t="str">
        <f>IF(OR(留学状況調査入力票!Q30="",留学状況調査入力票!R30=""),"",留学状況調査入力票!Q30&amp;留学状況調査入力票!R30)</f>
        <v/>
      </c>
      <c r="Y21" s="137"/>
      <c r="Z21" s="137"/>
      <c r="AA21" s="137"/>
      <c r="AB21" s="125" t="str">
        <f>IF(留学状況調査入力票!S30="","",留学状況調査入力票!S30)</f>
        <v/>
      </c>
      <c r="AC21" s="136" t="str">
        <f t="shared" si="3"/>
        <v/>
      </c>
      <c r="AD21" s="125" t="str">
        <f>IF(OR(C21="",留学状況調査入力票!$C$8=""),"",留学状況調査入力票!$C$8)</f>
        <v/>
      </c>
      <c r="AE21" s="136" t="str">
        <f>IF(留学状況調査入力票!AK30="","",留学状況調査入力票!AK30)</f>
        <v/>
      </c>
      <c r="AF21" s="136" t="str">
        <f>IF(留学状況調査入力票!AL30="","",留学状況調査入力票!AL30)</f>
        <v/>
      </c>
      <c r="AG21" s="136" t="str">
        <f>IF(留学状況調査入力票!AM30="","",留学状況調査入力票!AM30)</f>
        <v/>
      </c>
      <c r="AH21" s="136" t="str">
        <f>IF(留学状況調査入力票!AN30="","",留学状況調査入力票!AN30)</f>
        <v/>
      </c>
      <c r="AI21" s="136" t="str">
        <f>IF(留学状況調査入力票!AO30="","",留学状況調査入力票!AO30)</f>
        <v/>
      </c>
      <c r="AJ21" s="136" t="str">
        <f>IF(留学状況調査入力票!AP30="","",留学状況調査入力票!AP30)</f>
        <v/>
      </c>
      <c r="AK21" s="136" t="str">
        <f>IF(留学状況調査入力票!AQ30="","",留学状況調査入力票!AQ30)</f>
        <v/>
      </c>
    </row>
    <row r="22" spans="1:37">
      <c r="A22" s="137" t="str">
        <f t="shared" si="2"/>
        <v/>
      </c>
      <c r="B22" s="136"/>
      <c r="C22" s="137" t="str">
        <f>IF(留学状況調査入力票!A31="","",留学状況調査入力票!A31)</f>
        <v/>
      </c>
      <c r="D22" s="137" t="str">
        <f>IF(OR(留学状況調査入力票!C31="",留学状況調査入力票!D31="",留学状況調査入力票!E31=""),"",留学状況調査入力票!C31&amp;留学状況調査入力票!D31&amp;留学状況調査入力票!E31)</f>
        <v/>
      </c>
      <c r="E22" s="137"/>
      <c r="F22" s="136" t="str">
        <f>IF(留学状況調査入力票!A31="","",6)</f>
        <v/>
      </c>
      <c r="G22" s="137"/>
      <c r="H22" s="137" t="str">
        <f>IF(留学状況調査入力票!F31="","",留学状況調査入力票!F31)</f>
        <v/>
      </c>
      <c r="I22" s="137"/>
      <c r="J22" s="137" t="str">
        <f>IF(OR(留学状況調査入力票!G31="",留学状況調査入力票!H31=""),"",留学状況調査入力票!G31&amp;留学状況調査入力票!H31)</f>
        <v/>
      </c>
      <c r="K22" s="137"/>
      <c r="L22" s="137" t="str">
        <f>IF(留学状況調査入力票!I31="","",留学状況調査入力票!I31)</f>
        <v/>
      </c>
      <c r="M22" s="137"/>
      <c r="N22" s="137" t="str">
        <f>IF(留学状況調査入力票!J31="","",留学状況調査入力票!J31)</f>
        <v/>
      </c>
      <c r="O22" s="137"/>
      <c r="P22" s="137" t="str">
        <f>IF(OR(留学状況調査入力票!K31="",留学状況調査入力票!L31="",留学状況調査入力票!M31=""),"",留学状況調査入力票!K31&amp;留学状況調査入力票!L31&amp;留学状況調査入力票!M31)</f>
        <v/>
      </c>
      <c r="Q22" s="137"/>
      <c r="R22" s="137" t="str">
        <f>IF(留学状況調査入力票!N31="","",留学状況調査入力票!N31)</f>
        <v/>
      </c>
      <c r="S22" s="137"/>
      <c r="T22" s="137" t="str">
        <f>IF(留学状況調査入力票!O31="","",留学状況調査入力票!O31)</f>
        <v/>
      </c>
      <c r="U22" s="137"/>
      <c r="V22" s="137" t="str">
        <f>IF(留学状況調査入力票!P31="","",留学状況調査入力票!P31)</f>
        <v/>
      </c>
      <c r="W22" s="137"/>
      <c r="X22" s="137" t="str">
        <f>IF(OR(留学状況調査入力票!Q31="",留学状況調査入力票!R31=""),"",留学状況調査入力票!Q31&amp;留学状況調査入力票!R31)</f>
        <v/>
      </c>
      <c r="Y22" s="137"/>
      <c r="Z22" s="137"/>
      <c r="AA22" s="137"/>
      <c r="AB22" s="125" t="str">
        <f>IF(留学状況調査入力票!S31="","",留学状況調査入力票!S31)</f>
        <v/>
      </c>
      <c r="AC22" s="136" t="str">
        <f t="shared" si="3"/>
        <v/>
      </c>
      <c r="AD22" s="125" t="str">
        <f>IF(OR(C22="",留学状況調査入力票!$C$8=""),"",留学状況調査入力票!$C$8)</f>
        <v/>
      </c>
      <c r="AE22" s="136" t="str">
        <f>IF(留学状況調査入力票!AK31="","",留学状況調査入力票!AK31)</f>
        <v/>
      </c>
      <c r="AF22" s="136" t="str">
        <f>IF(留学状況調査入力票!AL31="","",留学状況調査入力票!AL31)</f>
        <v/>
      </c>
      <c r="AG22" s="136" t="str">
        <f>IF(留学状況調査入力票!AM31="","",留学状況調査入力票!AM31)</f>
        <v/>
      </c>
      <c r="AH22" s="136" t="str">
        <f>IF(留学状況調査入力票!AN31="","",留学状況調査入力票!AN31)</f>
        <v/>
      </c>
      <c r="AI22" s="136" t="str">
        <f>IF(留学状況調査入力票!AO31="","",留学状況調査入力票!AO31)</f>
        <v/>
      </c>
      <c r="AJ22" s="136" t="str">
        <f>IF(留学状況調査入力票!AP31="","",留学状況調査入力票!AP31)</f>
        <v/>
      </c>
      <c r="AK22" s="136" t="str">
        <f>IF(留学状況調査入力票!AQ31="","",留学状況調査入力票!AQ31)</f>
        <v/>
      </c>
    </row>
    <row r="23" spans="1:37">
      <c r="A23" s="137" t="str">
        <f t="shared" si="2"/>
        <v/>
      </c>
      <c r="B23" s="136"/>
      <c r="C23" s="137" t="str">
        <f>IF(留学状況調査入力票!A32="","",留学状況調査入力票!A32)</f>
        <v/>
      </c>
      <c r="D23" s="137" t="str">
        <f>IF(OR(留学状況調査入力票!C32="",留学状況調査入力票!D32="",留学状況調査入力票!E32=""),"",留学状況調査入力票!C32&amp;留学状況調査入力票!D32&amp;留学状況調査入力票!E32)</f>
        <v/>
      </c>
      <c r="E23" s="137"/>
      <c r="F23" s="136" t="str">
        <f>IF(留学状況調査入力票!A32="","",6)</f>
        <v/>
      </c>
      <c r="G23" s="137"/>
      <c r="H23" s="137" t="str">
        <f>IF(留学状況調査入力票!F32="","",留学状況調査入力票!F32)</f>
        <v/>
      </c>
      <c r="I23" s="137"/>
      <c r="J23" s="137" t="str">
        <f>IF(OR(留学状況調査入力票!G32="",留学状況調査入力票!H32=""),"",留学状況調査入力票!G32&amp;留学状況調査入力票!H32)</f>
        <v/>
      </c>
      <c r="K23" s="137"/>
      <c r="L23" s="137" t="str">
        <f>IF(留学状況調査入力票!I32="","",留学状況調査入力票!I32)</f>
        <v/>
      </c>
      <c r="M23" s="137"/>
      <c r="N23" s="137" t="str">
        <f>IF(留学状況調査入力票!J32="","",留学状況調査入力票!J32)</f>
        <v/>
      </c>
      <c r="O23" s="137"/>
      <c r="P23" s="137" t="str">
        <f>IF(OR(留学状況調査入力票!K32="",留学状況調査入力票!L32="",留学状況調査入力票!M32=""),"",留学状況調査入力票!K32&amp;留学状況調査入力票!L32&amp;留学状況調査入力票!M32)</f>
        <v/>
      </c>
      <c r="Q23" s="137"/>
      <c r="R23" s="137" t="str">
        <f>IF(留学状況調査入力票!N32="","",留学状況調査入力票!N32)</f>
        <v/>
      </c>
      <c r="S23" s="137"/>
      <c r="T23" s="137" t="str">
        <f>IF(留学状況調査入力票!O32="","",留学状況調査入力票!O32)</f>
        <v/>
      </c>
      <c r="U23" s="137"/>
      <c r="V23" s="137" t="str">
        <f>IF(留学状況調査入力票!P32="","",留学状況調査入力票!P32)</f>
        <v/>
      </c>
      <c r="W23" s="137"/>
      <c r="X23" s="137" t="str">
        <f>IF(OR(留学状況調査入力票!Q32="",留学状況調査入力票!R32=""),"",留学状況調査入力票!Q32&amp;留学状況調査入力票!R32)</f>
        <v/>
      </c>
      <c r="Y23" s="137"/>
      <c r="Z23" s="137"/>
      <c r="AA23" s="137"/>
      <c r="AB23" s="125" t="str">
        <f>IF(留学状況調査入力票!S32="","",留学状況調査入力票!S32)</f>
        <v/>
      </c>
      <c r="AC23" s="136" t="str">
        <f t="shared" si="3"/>
        <v/>
      </c>
      <c r="AD23" s="125" t="str">
        <f>IF(OR(C23="",留学状況調査入力票!$C$8=""),"",留学状況調査入力票!$C$8)</f>
        <v/>
      </c>
      <c r="AE23" s="136" t="str">
        <f>IF(留学状況調査入力票!AK32="","",留学状況調査入力票!AK32)</f>
        <v/>
      </c>
      <c r="AF23" s="136" t="str">
        <f>IF(留学状況調査入力票!AL32="","",留学状況調査入力票!AL32)</f>
        <v/>
      </c>
      <c r="AG23" s="136" t="str">
        <f>IF(留学状況調査入力票!AM32="","",留学状況調査入力票!AM32)</f>
        <v/>
      </c>
      <c r="AH23" s="136" t="str">
        <f>IF(留学状況調査入力票!AN32="","",留学状況調査入力票!AN32)</f>
        <v/>
      </c>
      <c r="AI23" s="136" t="str">
        <f>IF(留学状況調査入力票!AO32="","",留学状況調査入力票!AO32)</f>
        <v/>
      </c>
      <c r="AJ23" s="136" t="str">
        <f>IF(留学状況調査入力票!AP32="","",留学状況調査入力票!AP32)</f>
        <v/>
      </c>
      <c r="AK23" s="136" t="str">
        <f>IF(留学状況調査入力票!AQ32="","",留学状況調査入力票!AQ32)</f>
        <v/>
      </c>
    </row>
    <row r="24" spans="1:37">
      <c r="A24" s="137" t="str">
        <f t="shared" si="2"/>
        <v/>
      </c>
      <c r="B24" s="136"/>
      <c r="C24" s="137" t="str">
        <f>IF(留学状況調査入力票!A33="","",留学状況調査入力票!A33)</f>
        <v/>
      </c>
      <c r="D24" s="137" t="str">
        <f>IF(OR(留学状況調査入力票!C33="",留学状況調査入力票!D33="",留学状況調査入力票!E33=""),"",留学状況調査入力票!C33&amp;留学状況調査入力票!D33&amp;留学状況調査入力票!E33)</f>
        <v/>
      </c>
      <c r="E24" s="137"/>
      <c r="F24" s="136" t="str">
        <f>IF(留学状況調査入力票!A33="","",6)</f>
        <v/>
      </c>
      <c r="G24" s="137"/>
      <c r="H24" s="137" t="str">
        <f>IF(留学状況調査入力票!F33="","",留学状況調査入力票!F33)</f>
        <v/>
      </c>
      <c r="I24" s="137"/>
      <c r="J24" s="137" t="str">
        <f>IF(OR(留学状況調査入力票!G33="",留学状況調査入力票!H33=""),"",留学状況調査入力票!G33&amp;留学状況調査入力票!H33)</f>
        <v/>
      </c>
      <c r="K24" s="137"/>
      <c r="L24" s="137" t="str">
        <f>IF(留学状況調査入力票!I33="","",留学状況調査入力票!I33)</f>
        <v/>
      </c>
      <c r="M24" s="137"/>
      <c r="N24" s="137" t="str">
        <f>IF(留学状況調査入力票!J33="","",留学状況調査入力票!J33)</f>
        <v/>
      </c>
      <c r="O24" s="137"/>
      <c r="P24" s="137" t="str">
        <f>IF(OR(留学状況調査入力票!K33="",留学状況調査入力票!L33="",留学状況調査入力票!M33=""),"",留学状況調査入力票!K33&amp;留学状況調査入力票!L33&amp;留学状況調査入力票!M33)</f>
        <v/>
      </c>
      <c r="Q24" s="137"/>
      <c r="R24" s="137" t="str">
        <f>IF(留学状況調査入力票!N33="","",留学状況調査入力票!N33)</f>
        <v/>
      </c>
      <c r="S24" s="137"/>
      <c r="T24" s="137" t="str">
        <f>IF(留学状況調査入力票!O33="","",留学状況調査入力票!O33)</f>
        <v/>
      </c>
      <c r="U24" s="137"/>
      <c r="V24" s="137" t="str">
        <f>IF(留学状況調査入力票!P33="","",留学状況調査入力票!P33)</f>
        <v/>
      </c>
      <c r="W24" s="137"/>
      <c r="X24" s="137" t="str">
        <f>IF(OR(留学状況調査入力票!Q33="",留学状況調査入力票!R33=""),"",留学状況調査入力票!Q33&amp;留学状況調査入力票!R33)</f>
        <v/>
      </c>
      <c r="Y24" s="137"/>
      <c r="Z24" s="137"/>
      <c r="AA24" s="137"/>
      <c r="AB24" s="125" t="str">
        <f>IF(留学状況調査入力票!S33="","",留学状況調査入力票!S33)</f>
        <v/>
      </c>
      <c r="AC24" s="136" t="str">
        <f t="shared" si="3"/>
        <v/>
      </c>
      <c r="AD24" s="125" t="str">
        <f>IF(OR(C24="",留学状況調査入力票!$C$8=""),"",留学状況調査入力票!$C$8)</f>
        <v/>
      </c>
      <c r="AE24" s="136" t="str">
        <f>IF(留学状況調査入力票!AK33="","",留学状況調査入力票!AK33)</f>
        <v/>
      </c>
      <c r="AF24" s="136" t="str">
        <f>IF(留学状況調査入力票!AL33="","",留学状況調査入力票!AL33)</f>
        <v/>
      </c>
      <c r="AG24" s="136" t="str">
        <f>IF(留学状況調査入力票!AM33="","",留学状況調査入力票!AM33)</f>
        <v/>
      </c>
      <c r="AH24" s="136" t="str">
        <f>IF(留学状況調査入力票!AN33="","",留学状況調査入力票!AN33)</f>
        <v/>
      </c>
      <c r="AI24" s="136" t="str">
        <f>IF(留学状況調査入力票!AO33="","",留学状況調査入力票!AO33)</f>
        <v/>
      </c>
      <c r="AJ24" s="136" t="str">
        <f>IF(留学状況調査入力票!AP33="","",留学状況調査入力票!AP33)</f>
        <v/>
      </c>
      <c r="AK24" s="136" t="str">
        <f>IF(留学状況調査入力票!AQ33="","",留学状況調査入力票!AQ33)</f>
        <v/>
      </c>
    </row>
    <row r="25" spans="1:37">
      <c r="A25" s="137" t="str">
        <f t="shared" si="2"/>
        <v/>
      </c>
      <c r="B25" s="136"/>
      <c r="C25" s="137" t="str">
        <f>IF(留学状況調査入力票!A34="","",留学状況調査入力票!A34)</f>
        <v/>
      </c>
      <c r="D25" s="137" t="str">
        <f>IF(OR(留学状況調査入力票!C34="",留学状況調査入力票!D34="",留学状況調査入力票!E34=""),"",留学状況調査入力票!C34&amp;留学状況調査入力票!D34&amp;留学状況調査入力票!E34)</f>
        <v/>
      </c>
      <c r="E25" s="137"/>
      <c r="F25" s="136" t="str">
        <f>IF(留学状況調査入力票!A34="","",6)</f>
        <v/>
      </c>
      <c r="G25" s="137"/>
      <c r="H25" s="137" t="str">
        <f>IF(留学状況調査入力票!F34="","",留学状況調査入力票!F34)</f>
        <v/>
      </c>
      <c r="I25" s="137"/>
      <c r="J25" s="137" t="str">
        <f>IF(OR(留学状況調査入力票!G34="",留学状況調査入力票!H34=""),"",留学状況調査入力票!G34&amp;留学状況調査入力票!H34)</f>
        <v/>
      </c>
      <c r="K25" s="137"/>
      <c r="L25" s="137" t="str">
        <f>IF(留学状況調査入力票!I34="","",留学状況調査入力票!I34)</f>
        <v/>
      </c>
      <c r="M25" s="137"/>
      <c r="N25" s="137" t="str">
        <f>IF(留学状況調査入力票!J34="","",留学状況調査入力票!J34)</f>
        <v/>
      </c>
      <c r="O25" s="137"/>
      <c r="P25" s="137" t="str">
        <f>IF(OR(留学状況調査入力票!K34="",留学状況調査入力票!L34="",留学状況調査入力票!M34=""),"",留学状況調査入力票!K34&amp;留学状況調査入力票!L34&amp;留学状況調査入力票!M34)</f>
        <v/>
      </c>
      <c r="Q25" s="137"/>
      <c r="R25" s="137" t="str">
        <f>IF(留学状況調査入力票!N34="","",留学状況調査入力票!N34)</f>
        <v/>
      </c>
      <c r="S25" s="137"/>
      <c r="T25" s="137" t="str">
        <f>IF(留学状況調査入力票!O34="","",留学状況調査入力票!O34)</f>
        <v/>
      </c>
      <c r="U25" s="137"/>
      <c r="V25" s="137" t="str">
        <f>IF(留学状況調査入力票!P34="","",留学状況調査入力票!P34)</f>
        <v/>
      </c>
      <c r="W25" s="137"/>
      <c r="X25" s="137" t="str">
        <f>IF(OR(留学状況調査入力票!Q34="",留学状況調査入力票!R34=""),"",留学状況調査入力票!Q34&amp;留学状況調査入力票!R34)</f>
        <v/>
      </c>
      <c r="Y25" s="137"/>
      <c r="Z25" s="137"/>
      <c r="AA25" s="137"/>
      <c r="AB25" s="125" t="str">
        <f>IF(留学状況調査入力票!S34="","",留学状況調査入力票!S34)</f>
        <v/>
      </c>
      <c r="AC25" s="136" t="str">
        <f t="shared" si="3"/>
        <v/>
      </c>
      <c r="AD25" s="125" t="str">
        <f>IF(OR(C25="",留学状況調査入力票!$C$8=""),"",留学状況調査入力票!$C$8)</f>
        <v/>
      </c>
      <c r="AE25" s="136" t="str">
        <f>IF(留学状況調査入力票!AK34="","",留学状況調査入力票!AK34)</f>
        <v/>
      </c>
      <c r="AF25" s="136" t="str">
        <f>IF(留学状況調査入力票!AL34="","",留学状況調査入力票!AL34)</f>
        <v/>
      </c>
      <c r="AG25" s="136" t="str">
        <f>IF(留学状況調査入力票!AM34="","",留学状況調査入力票!AM34)</f>
        <v/>
      </c>
      <c r="AH25" s="136" t="str">
        <f>IF(留学状況調査入力票!AN34="","",留学状況調査入力票!AN34)</f>
        <v/>
      </c>
      <c r="AI25" s="136" t="str">
        <f>IF(留学状況調査入力票!AO34="","",留学状況調査入力票!AO34)</f>
        <v/>
      </c>
      <c r="AJ25" s="136" t="str">
        <f>IF(留学状況調査入力票!AP34="","",留学状況調査入力票!AP34)</f>
        <v/>
      </c>
      <c r="AK25" s="136" t="str">
        <f>IF(留学状況調査入力票!AQ34="","",留学状況調査入力票!AQ34)</f>
        <v/>
      </c>
    </row>
    <row r="26" spans="1:37">
      <c r="A26" s="137" t="str">
        <f t="shared" si="2"/>
        <v/>
      </c>
      <c r="B26" s="136"/>
      <c r="C26" s="137" t="str">
        <f>IF(留学状況調査入力票!A35="","",留学状況調査入力票!A35)</f>
        <v/>
      </c>
      <c r="D26" s="137" t="str">
        <f>IF(OR(留学状況調査入力票!C35="",留学状況調査入力票!D35="",留学状況調査入力票!E35=""),"",留学状況調査入力票!C35&amp;留学状況調査入力票!D35&amp;留学状況調査入力票!E35)</f>
        <v/>
      </c>
      <c r="E26" s="137"/>
      <c r="F26" s="136" t="str">
        <f>IF(留学状況調査入力票!A35="","",6)</f>
        <v/>
      </c>
      <c r="G26" s="137"/>
      <c r="H26" s="137" t="str">
        <f>IF(留学状況調査入力票!F35="","",留学状況調査入力票!F35)</f>
        <v/>
      </c>
      <c r="I26" s="137"/>
      <c r="J26" s="137" t="str">
        <f>IF(OR(留学状況調査入力票!G35="",留学状況調査入力票!H35=""),"",留学状況調査入力票!G35&amp;留学状況調査入力票!H35)</f>
        <v/>
      </c>
      <c r="K26" s="137"/>
      <c r="L26" s="137" t="str">
        <f>IF(留学状況調査入力票!I35="","",留学状況調査入力票!I35)</f>
        <v/>
      </c>
      <c r="M26" s="137"/>
      <c r="N26" s="137" t="str">
        <f>IF(留学状況調査入力票!J35="","",留学状況調査入力票!J35)</f>
        <v/>
      </c>
      <c r="O26" s="137"/>
      <c r="P26" s="137" t="str">
        <f>IF(OR(留学状況調査入力票!K35="",留学状況調査入力票!L35="",留学状況調査入力票!M35=""),"",留学状況調査入力票!K35&amp;留学状況調査入力票!L35&amp;留学状況調査入力票!M35)</f>
        <v/>
      </c>
      <c r="Q26" s="137"/>
      <c r="R26" s="137" t="str">
        <f>IF(留学状況調査入力票!N35="","",留学状況調査入力票!N35)</f>
        <v/>
      </c>
      <c r="S26" s="137"/>
      <c r="T26" s="137" t="str">
        <f>IF(留学状況調査入力票!O35="","",留学状況調査入力票!O35)</f>
        <v/>
      </c>
      <c r="U26" s="137"/>
      <c r="V26" s="137" t="str">
        <f>IF(留学状況調査入力票!P35="","",留学状況調査入力票!P35)</f>
        <v/>
      </c>
      <c r="W26" s="137"/>
      <c r="X26" s="137" t="str">
        <f>IF(OR(留学状況調査入力票!Q35="",留学状況調査入力票!R35=""),"",留学状況調査入力票!Q35&amp;留学状況調査入力票!R35)</f>
        <v/>
      </c>
      <c r="Y26" s="137"/>
      <c r="Z26" s="137"/>
      <c r="AA26" s="137"/>
      <c r="AB26" s="125" t="str">
        <f>IF(留学状況調査入力票!S35="","",留学状況調査入力票!S35)</f>
        <v/>
      </c>
      <c r="AC26" s="136" t="str">
        <f t="shared" si="3"/>
        <v/>
      </c>
      <c r="AD26" s="125" t="str">
        <f>IF(OR(C26="",留学状況調査入力票!$C$8=""),"",留学状況調査入力票!$C$8)</f>
        <v/>
      </c>
      <c r="AE26" s="136" t="str">
        <f>IF(留学状況調査入力票!AK35="","",留学状況調査入力票!AK35)</f>
        <v/>
      </c>
      <c r="AF26" s="136" t="str">
        <f>IF(留学状況調査入力票!AL35="","",留学状況調査入力票!AL35)</f>
        <v/>
      </c>
      <c r="AG26" s="136" t="str">
        <f>IF(留学状況調査入力票!AM35="","",留学状況調査入力票!AM35)</f>
        <v/>
      </c>
      <c r="AH26" s="136" t="str">
        <f>IF(留学状況調査入力票!AN35="","",留学状況調査入力票!AN35)</f>
        <v/>
      </c>
      <c r="AI26" s="136" t="str">
        <f>IF(留学状況調査入力票!AO35="","",留学状況調査入力票!AO35)</f>
        <v/>
      </c>
      <c r="AJ26" s="136" t="str">
        <f>IF(留学状況調査入力票!AP35="","",留学状況調査入力票!AP35)</f>
        <v/>
      </c>
      <c r="AK26" s="136" t="str">
        <f>IF(留学状況調査入力票!AQ35="","",留学状況調査入力票!AQ35)</f>
        <v/>
      </c>
    </row>
    <row r="27" spans="1:37">
      <c r="A27" s="137" t="str">
        <f t="shared" si="2"/>
        <v/>
      </c>
      <c r="B27" s="136"/>
      <c r="C27" s="137" t="str">
        <f>IF(留学状況調査入力票!A36="","",留学状況調査入力票!A36)</f>
        <v/>
      </c>
      <c r="D27" s="137" t="str">
        <f>IF(OR(留学状況調査入力票!C36="",留学状況調査入力票!D36="",留学状況調査入力票!E36=""),"",留学状況調査入力票!C36&amp;留学状況調査入力票!D36&amp;留学状況調査入力票!E36)</f>
        <v/>
      </c>
      <c r="E27" s="137"/>
      <c r="F27" s="136" t="str">
        <f>IF(留学状況調査入力票!A36="","",6)</f>
        <v/>
      </c>
      <c r="G27" s="137"/>
      <c r="H27" s="137" t="str">
        <f>IF(留学状況調査入力票!F36="","",留学状況調査入力票!F36)</f>
        <v/>
      </c>
      <c r="I27" s="137"/>
      <c r="J27" s="137" t="str">
        <f>IF(OR(留学状況調査入力票!G36="",留学状況調査入力票!H36=""),"",留学状況調査入力票!G36&amp;留学状況調査入力票!H36)</f>
        <v/>
      </c>
      <c r="K27" s="137"/>
      <c r="L27" s="137" t="str">
        <f>IF(留学状況調査入力票!I36="","",留学状況調査入力票!I36)</f>
        <v/>
      </c>
      <c r="M27" s="137"/>
      <c r="N27" s="137" t="str">
        <f>IF(留学状況調査入力票!J36="","",留学状況調査入力票!J36)</f>
        <v/>
      </c>
      <c r="O27" s="137"/>
      <c r="P27" s="137" t="str">
        <f>IF(OR(留学状況調査入力票!K36="",留学状況調査入力票!L36="",留学状況調査入力票!M36=""),"",留学状況調査入力票!K36&amp;留学状況調査入力票!L36&amp;留学状況調査入力票!M36)</f>
        <v/>
      </c>
      <c r="Q27" s="137"/>
      <c r="R27" s="137" t="str">
        <f>IF(留学状況調査入力票!N36="","",留学状況調査入力票!N36)</f>
        <v/>
      </c>
      <c r="S27" s="137"/>
      <c r="T27" s="137" t="str">
        <f>IF(留学状況調査入力票!O36="","",留学状況調査入力票!O36)</f>
        <v/>
      </c>
      <c r="U27" s="137"/>
      <c r="V27" s="137" t="str">
        <f>IF(留学状況調査入力票!P36="","",留学状況調査入力票!P36)</f>
        <v/>
      </c>
      <c r="W27" s="137"/>
      <c r="X27" s="137" t="str">
        <f>IF(OR(留学状況調査入力票!Q36="",留学状況調査入力票!R36=""),"",留学状況調査入力票!Q36&amp;留学状況調査入力票!R36)</f>
        <v/>
      </c>
      <c r="Y27" s="137"/>
      <c r="Z27" s="137"/>
      <c r="AA27" s="137"/>
      <c r="AB27" s="125" t="str">
        <f>IF(留学状況調査入力票!S36="","",留学状況調査入力票!S36)</f>
        <v/>
      </c>
      <c r="AC27" s="136" t="str">
        <f t="shared" si="3"/>
        <v/>
      </c>
      <c r="AD27" s="125" t="str">
        <f>IF(OR(C27="",留学状況調査入力票!$C$8=""),"",留学状況調査入力票!$C$8)</f>
        <v/>
      </c>
      <c r="AE27" s="136" t="str">
        <f>IF(留学状況調査入力票!AK36="","",留学状況調査入力票!AK36)</f>
        <v/>
      </c>
      <c r="AF27" s="136" t="str">
        <f>IF(留学状況調査入力票!AL36="","",留学状況調査入力票!AL36)</f>
        <v/>
      </c>
      <c r="AG27" s="136" t="str">
        <f>IF(留学状況調査入力票!AM36="","",留学状況調査入力票!AM36)</f>
        <v/>
      </c>
      <c r="AH27" s="136" t="str">
        <f>IF(留学状況調査入力票!AN36="","",留学状況調査入力票!AN36)</f>
        <v/>
      </c>
      <c r="AI27" s="136" t="str">
        <f>IF(留学状況調査入力票!AO36="","",留学状況調査入力票!AO36)</f>
        <v/>
      </c>
      <c r="AJ27" s="136" t="str">
        <f>IF(留学状況調査入力票!AP36="","",留学状況調査入力票!AP36)</f>
        <v/>
      </c>
      <c r="AK27" s="136" t="str">
        <f>IF(留学状況調査入力票!AQ36="","",留学状況調査入力票!AQ36)</f>
        <v/>
      </c>
    </row>
    <row r="28" spans="1:37">
      <c r="A28" s="137" t="str">
        <f t="shared" si="2"/>
        <v/>
      </c>
      <c r="B28" s="136"/>
      <c r="C28" s="137" t="str">
        <f>IF(留学状況調査入力票!A37="","",留学状況調査入力票!A37)</f>
        <v/>
      </c>
      <c r="D28" s="137" t="str">
        <f>IF(OR(留学状況調査入力票!C37="",留学状況調査入力票!D37="",留学状況調査入力票!E37=""),"",留学状況調査入力票!C37&amp;留学状況調査入力票!D37&amp;留学状況調査入力票!E37)</f>
        <v/>
      </c>
      <c r="E28" s="137"/>
      <c r="F28" s="136" t="str">
        <f>IF(留学状況調査入力票!A37="","",6)</f>
        <v/>
      </c>
      <c r="G28" s="137"/>
      <c r="H28" s="137" t="str">
        <f>IF(留学状況調査入力票!F37="","",留学状況調査入力票!F37)</f>
        <v/>
      </c>
      <c r="I28" s="137"/>
      <c r="J28" s="137" t="str">
        <f>IF(OR(留学状況調査入力票!G37="",留学状況調査入力票!H37=""),"",留学状況調査入力票!G37&amp;留学状況調査入力票!H37)</f>
        <v/>
      </c>
      <c r="K28" s="137"/>
      <c r="L28" s="137" t="str">
        <f>IF(留学状況調査入力票!I37="","",留学状況調査入力票!I37)</f>
        <v/>
      </c>
      <c r="M28" s="137"/>
      <c r="N28" s="137" t="str">
        <f>IF(留学状況調査入力票!J37="","",留学状況調査入力票!J37)</f>
        <v/>
      </c>
      <c r="O28" s="137"/>
      <c r="P28" s="137" t="str">
        <f>IF(OR(留学状況調査入力票!K37="",留学状況調査入力票!L37="",留学状況調査入力票!M37=""),"",留学状況調査入力票!K37&amp;留学状況調査入力票!L37&amp;留学状況調査入力票!M37)</f>
        <v/>
      </c>
      <c r="Q28" s="137"/>
      <c r="R28" s="137" t="str">
        <f>IF(留学状況調査入力票!N37="","",留学状況調査入力票!N37)</f>
        <v/>
      </c>
      <c r="S28" s="137"/>
      <c r="T28" s="137" t="str">
        <f>IF(留学状況調査入力票!O37="","",留学状況調査入力票!O37)</f>
        <v/>
      </c>
      <c r="U28" s="137"/>
      <c r="V28" s="137" t="str">
        <f>IF(留学状況調査入力票!P37="","",留学状況調査入力票!P37)</f>
        <v/>
      </c>
      <c r="W28" s="137"/>
      <c r="X28" s="137" t="str">
        <f>IF(OR(留学状況調査入力票!Q37="",留学状況調査入力票!R37=""),"",留学状況調査入力票!Q37&amp;留学状況調査入力票!R37)</f>
        <v/>
      </c>
      <c r="Y28" s="137"/>
      <c r="Z28" s="137"/>
      <c r="AA28" s="137"/>
      <c r="AB28" s="125" t="str">
        <f>IF(留学状況調査入力票!S37="","",留学状況調査入力票!S37)</f>
        <v/>
      </c>
      <c r="AC28" s="136" t="str">
        <f t="shared" si="3"/>
        <v/>
      </c>
      <c r="AD28" s="125" t="str">
        <f>IF(OR(C28="",留学状況調査入力票!$C$8=""),"",留学状況調査入力票!$C$8)</f>
        <v/>
      </c>
      <c r="AE28" s="136" t="str">
        <f>IF(留学状況調査入力票!AK37="","",留学状況調査入力票!AK37)</f>
        <v/>
      </c>
      <c r="AF28" s="136" t="str">
        <f>IF(留学状況調査入力票!AL37="","",留学状況調査入力票!AL37)</f>
        <v/>
      </c>
      <c r="AG28" s="136" t="str">
        <f>IF(留学状況調査入力票!AM37="","",留学状況調査入力票!AM37)</f>
        <v/>
      </c>
      <c r="AH28" s="136" t="str">
        <f>IF(留学状況調査入力票!AN37="","",留学状況調査入力票!AN37)</f>
        <v/>
      </c>
      <c r="AI28" s="136" t="str">
        <f>IF(留学状況調査入力票!AO37="","",留学状況調査入力票!AO37)</f>
        <v/>
      </c>
      <c r="AJ28" s="136" t="str">
        <f>IF(留学状況調査入力票!AP37="","",留学状況調査入力票!AP37)</f>
        <v/>
      </c>
      <c r="AK28" s="136" t="str">
        <f>IF(留学状況調査入力票!AQ37="","",留学状況調査入力票!AQ37)</f>
        <v/>
      </c>
    </row>
    <row r="29" spans="1:37">
      <c r="A29" s="137" t="str">
        <f t="shared" si="2"/>
        <v/>
      </c>
      <c r="B29" s="136"/>
      <c r="C29" s="137" t="str">
        <f>IF(留学状況調査入力票!A38="","",留学状況調査入力票!A38)</f>
        <v/>
      </c>
      <c r="D29" s="137" t="str">
        <f>IF(OR(留学状況調査入力票!C38="",留学状況調査入力票!D38="",留学状況調査入力票!E38=""),"",留学状況調査入力票!C38&amp;留学状況調査入力票!D38&amp;留学状況調査入力票!E38)</f>
        <v/>
      </c>
      <c r="E29" s="137"/>
      <c r="F29" s="136" t="str">
        <f>IF(留学状況調査入力票!A38="","",6)</f>
        <v/>
      </c>
      <c r="G29" s="137"/>
      <c r="H29" s="137" t="str">
        <f>IF(留学状況調査入力票!F38="","",留学状況調査入力票!F38)</f>
        <v/>
      </c>
      <c r="I29" s="137"/>
      <c r="J29" s="137" t="str">
        <f>IF(OR(留学状況調査入力票!G38="",留学状況調査入力票!H38=""),"",留学状況調査入力票!G38&amp;留学状況調査入力票!H38)</f>
        <v/>
      </c>
      <c r="K29" s="137"/>
      <c r="L29" s="137" t="str">
        <f>IF(留学状況調査入力票!I38="","",留学状況調査入力票!I38)</f>
        <v/>
      </c>
      <c r="M29" s="137"/>
      <c r="N29" s="137" t="str">
        <f>IF(留学状況調査入力票!J38="","",留学状況調査入力票!J38)</f>
        <v/>
      </c>
      <c r="O29" s="137"/>
      <c r="P29" s="137" t="str">
        <f>IF(OR(留学状況調査入力票!K38="",留学状況調査入力票!L38="",留学状況調査入力票!M38=""),"",留学状況調査入力票!K38&amp;留学状況調査入力票!L38&amp;留学状況調査入力票!M38)</f>
        <v/>
      </c>
      <c r="Q29" s="137"/>
      <c r="R29" s="137" t="str">
        <f>IF(留学状況調査入力票!N38="","",留学状況調査入力票!N38)</f>
        <v/>
      </c>
      <c r="S29" s="137"/>
      <c r="T29" s="137" t="str">
        <f>IF(留学状況調査入力票!O38="","",留学状況調査入力票!O38)</f>
        <v/>
      </c>
      <c r="U29" s="137"/>
      <c r="V29" s="137" t="str">
        <f>IF(留学状況調査入力票!P38="","",留学状況調査入力票!P38)</f>
        <v/>
      </c>
      <c r="W29" s="137"/>
      <c r="X29" s="137" t="str">
        <f>IF(OR(留学状況調査入力票!Q38="",留学状況調査入力票!R38=""),"",留学状況調査入力票!Q38&amp;留学状況調査入力票!R38)</f>
        <v/>
      </c>
      <c r="Y29" s="137"/>
      <c r="Z29" s="137"/>
      <c r="AA29" s="137"/>
      <c r="AB29" s="125" t="str">
        <f>IF(留学状況調査入力票!S38="","",留学状況調査入力票!S38)</f>
        <v/>
      </c>
      <c r="AC29" s="136" t="str">
        <f t="shared" si="3"/>
        <v/>
      </c>
      <c r="AD29" s="125" t="str">
        <f>IF(OR(C29="",留学状況調査入力票!$C$8=""),"",留学状況調査入力票!$C$8)</f>
        <v/>
      </c>
      <c r="AE29" s="136" t="str">
        <f>IF(留学状況調査入力票!AK38="","",留学状況調査入力票!AK38)</f>
        <v/>
      </c>
      <c r="AF29" s="136" t="str">
        <f>IF(留学状況調査入力票!AL38="","",留学状況調査入力票!AL38)</f>
        <v/>
      </c>
      <c r="AG29" s="136" t="str">
        <f>IF(留学状況調査入力票!AM38="","",留学状況調査入力票!AM38)</f>
        <v/>
      </c>
      <c r="AH29" s="136" t="str">
        <f>IF(留学状況調査入力票!AN38="","",留学状況調査入力票!AN38)</f>
        <v/>
      </c>
      <c r="AI29" s="136" t="str">
        <f>IF(留学状況調査入力票!AO38="","",留学状況調査入力票!AO38)</f>
        <v/>
      </c>
      <c r="AJ29" s="136" t="str">
        <f>IF(留学状況調査入力票!AP38="","",留学状況調査入力票!AP38)</f>
        <v/>
      </c>
      <c r="AK29" s="136" t="str">
        <f>IF(留学状況調査入力票!AQ38="","",留学状況調査入力票!AQ38)</f>
        <v/>
      </c>
    </row>
    <row r="30" spans="1:37">
      <c r="A30" s="137" t="str">
        <f t="shared" si="2"/>
        <v/>
      </c>
      <c r="B30" s="136"/>
      <c r="C30" s="137" t="str">
        <f>IF(留学状況調査入力票!A39="","",留学状況調査入力票!A39)</f>
        <v/>
      </c>
      <c r="D30" s="137" t="str">
        <f>IF(OR(留学状況調査入力票!C39="",留学状況調査入力票!D39="",留学状況調査入力票!E39=""),"",留学状況調査入力票!C39&amp;留学状況調査入力票!D39&amp;留学状況調査入力票!E39)</f>
        <v/>
      </c>
      <c r="E30" s="137"/>
      <c r="F30" s="136" t="str">
        <f>IF(留学状況調査入力票!A39="","",6)</f>
        <v/>
      </c>
      <c r="G30" s="137"/>
      <c r="H30" s="137" t="str">
        <f>IF(留学状況調査入力票!F39="","",留学状況調査入力票!F39)</f>
        <v/>
      </c>
      <c r="I30" s="137"/>
      <c r="J30" s="137" t="str">
        <f>IF(OR(留学状況調査入力票!G39="",留学状況調査入力票!H39=""),"",留学状況調査入力票!G39&amp;留学状況調査入力票!H39)</f>
        <v/>
      </c>
      <c r="K30" s="137"/>
      <c r="L30" s="137" t="str">
        <f>IF(留学状況調査入力票!I39="","",留学状況調査入力票!I39)</f>
        <v/>
      </c>
      <c r="M30" s="137"/>
      <c r="N30" s="137" t="str">
        <f>IF(留学状況調査入力票!J39="","",留学状況調査入力票!J39)</f>
        <v/>
      </c>
      <c r="O30" s="137"/>
      <c r="P30" s="137" t="str">
        <f>IF(OR(留学状況調査入力票!K39="",留学状況調査入力票!L39="",留学状況調査入力票!M39=""),"",留学状況調査入力票!K39&amp;留学状況調査入力票!L39&amp;留学状況調査入力票!M39)</f>
        <v/>
      </c>
      <c r="Q30" s="137"/>
      <c r="R30" s="137" t="str">
        <f>IF(留学状況調査入力票!N39="","",留学状況調査入力票!N39)</f>
        <v/>
      </c>
      <c r="S30" s="137"/>
      <c r="T30" s="137" t="str">
        <f>IF(留学状況調査入力票!O39="","",留学状況調査入力票!O39)</f>
        <v/>
      </c>
      <c r="U30" s="137"/>
      <c r="V30" s="137" t="str">
        <f>IF(留学状況調査入力票!P39="","",留学状況調査入力票!P39)</f>
        <v/>
      </c>
      <c r="W30" s="137"/>
      <c r="X30" s="137" t="str">
        <f>IF(OR(留学状況調査入力票!Q39="",留学状況調査入力票!R39=""),"",留学状況調査入力票!Q39&amp;留学状況調査入力票!R39)</f>
        <v/>
      </c>
      <c r="Y30" s="137"/>
      <c r="Z30" s="137"/>
      <c r="AA30" s="137"/>
      <c r="AB30" s="125" t="str">
        <f>IF(留学状況調査入力票!S39="","",留学状況調査入力票!S39)</f>
        <v/>
      </c>
      <c r="AC30" s="136" t="str">
        <f t="shared" si="3"/>
        <v/>
      </c>
      <c r="AD30" s="125" t="str">
        <f>IF(OR(C30="",留学状況調査入力票!$C$8=""),"",留学状況調査入力票!$C$8)</f>
        <v/>
      </c>
      <c r="AE30" s="136" t="str">
        <f>IF(留学状況調査入力票!AK39="","",留学状況調査入力票!AK39)</f>
        <v/>
      </c>
      <c r="AF30" s="136" t="str">
        <f>IF(留学状況調査入力票!AL39="","",留学状況調査入力票!AL39)</f>
        <v/>
      </c>
      <c r="AG30" s="136" t="str">
        <f>IF(留学状況調査入力票!AM39="","",留学状況調査入力票!AM39)</f>
        <v/>
      </c>
      <c r="AH30" s="136" t="str">
        <f>IF(留学状況調査入力票!AN39="","",留学状況調査入力票!AN39)</f>
        <v/>
      </c>
      <c r="AI30" s="136" t="str">
        <f>IF(留学状況調査入力票!AO39="","",留学状況調査入力票!AO39)</f>
        <v/>
      </c>
      <c r="AJ30" s="136" t="str">
        <f>IF(留学状況調査入力票!AP39="","",留学状況調査入力票!AP39)</f>
        <v/>
      </c>
      <c r="AK30" s="136" t="str">
        <f>IF(留学状況調査入力票!AQ39="","",留学状況調査入力票!AQ39)</f>
        <v/>
      </c>
    </row>
    <row r="31" spans="1:37">
      <c r="A31" s="137" t="str">
        <f t="shared" si="2"/>
        <v/>
      </c>
      <c r="B31" s="136"/>
      <c r="C31" s="137" t="str">
        <f>IF(留学状況調査入力票!A40="","",留学状況調査入力票!A40)</f>
        <v/>
      </c>
      <c r="D31" s="137" t="str">
        <f>IF(OR(留学状況調査入力票!C40="",留学状況調査入力票!D40="",留学状況調査入力票!E40=""),"",留学状況調査入力票!C40&amp;留学状況調査入力票!D40&amp;留学状況調査入力票!E40)</f>
        <v/>
      </c>
      <c r="E31" s="137"/>
      <c r="F31" s="136" t="str">
        <f>IF(留学状況調査入力票!A40="","",6)</f>
        <v/>
      </c>
      <c r="G31" s="137"/>
      <c r="H31" s="137" t="str">
        <f>IF(留学状況調査入力票!F40="","",留学状況調査入力票!F40)</f>
        <v/>
      </c>
      <c r="I31" s="137"/>
      <c r="J31" s="137" t="str">
        <f>IF(OR(留学状況調査入力票!G40="",留学状況調査入力票!H40=""),"",留学状況調査入力票!G40&amp;留学状況調査入力票!H40)</f>
        <v/>
      </c>
      <c r="K31" s="137"/>
      <c r="L31" s="137" t="str">
        <f>IF(留学状況調査入力票!I40="","",留学状況調査入力票!I40)</f>
        <v/>
      </c>
      <c r="M31" s="137"/>
      <c r="N31" s="137" t="str">
        <f>IF(留学状況調査入力票!J40="","",留学状況調査入力票!J40)</f>
        <v/>
      </c>
      <c r="O31" s="137"/>
      <c r="P31" s="137" t="str">
        <f>IF(OR(留学状況調査入力票!K40="",留学状況調査入力票!L40="",留学状況調査入力票!M40=""),"",留学状況調査入力票!K40&amp;留学状況調査入力票!L40&amp;留学状況調査入力票!M40)</f>
        <v/>
      </c>
      <c r="Q31" s="137"/>
      <c r="R31" s="137" t="str">
        <f>IF(留学状況調査入力票!N40="","",留学状況調査入力票!N40)</f>
        <v/>
      </c>
      <c r="S31" s="137"/>
      <c r="T31" s="137" t="str">
        <f>IF(留学状況調査入力票!O40="","",留学状況調査入力票!O40)</f>
        <v/>
      </c>
      <c r="U31" s="137"/>
      <c r="V31" s="137" t="str">
        <f>IF(留学状況調査入力票!P40="","",留学状況調査入力票!P40)</f>
        <v/>
      </c>
      <c r="W31" s="137"/>
      <c r="X31" s="137" t="str">
        <f>IF(OR(留学状況調査入力票!Q40="",留学状況調査入力票!R40=""),"",留学状況調査入力票!Q40&amp;留学状況調査入力票!R40)</f>
        <v/>
      </c>
      <c r="Y31" s="137"/>
      <c r="Z31" s="137"/>
      <c r="AA31" s="137"/>
      <c r="AB31" s="125" t="str">
        <f>IF(留学状況調査入力票!S40="","",留学状況調査入力票!S40)</f>
        <v/>
      </c>
      <c r="AC31" s="136" t="str">
        <f t="shared" si="3"/>
        <v/>
      </c>
      <c r="AD31" s="125" t="str">
        <f>IF(OR(C31="",留学状況調査入力票!$C$8=""),"",留学状況調査入力票!$C$8)</f>
        <v/>
      </c>
      <c r="AE31" s="136" t="str">
        <f>IF(留学状況調査入力票!AK40="","",留学状況調査入力票!AK40)</f>
        <v/>
      </c>
      <c r="AF31" s="136" t="str">
        <f>IF(留学状況調査入力票!AL40="","",留学状況調査入力票!AL40)</f>
        <v/>
      </c>
      <c r="AG31" s="136" t="str">
        <f>IF(留学状況調査入力票!AM40="","",留学状況調査入力票!AM40)</f>
        <v/>
      </c>
      <c r="AH31" s="136" t="str">
        <f>IF(留学状況調査入力票!AN40="","",留学状況調査入力票!AN40)</f>
        <v/>
      </c>
      <c r="AI31" s="136" t="str">
        <f>IF(留学状況調査入力票!AO40="","",留学状況調査入力票!AO40)</f>
        <v/>
      </c>
      <c r="AJ31" s="136" t="str">
        <f>IF(留学状況調査入力票!AP40="","",留学状況調査入力票!AP40)</f>
        <v/>
      </c>
      <c r="AK31" s="136" t="str">
        <f>IF(留学状況調査入力票!AQ40="","",留学状況調査入力票!AQ40)</f>
        <v/>
      </c>
    </row>
    <row r="32" spans="1:37">
      <c r="A32" s="137" t="str">
        <f t="shared" si="2"/>
        <v/>
      </c>
      <c r="B32" s="136"/>
      <c r="C32" s="137" t="str">
        <f>IF(留学状況調査入力票!A41="","",留学状況調査入力票!A41)</f>
        <v/>
      </c>
      <c r="D32" s="137" t="str">
        <f>IF(OR(留学状況調査入力票!C41="",留学状況調査入力票!D41="",留学状況調査入力票!E41=""),"",留学状況調査入力票!C41&amp;留学状況調査入力票!D41&amp;留学状況調査入力票!E41)</f>
        <v/>
      </c>
      <c r="E32" s="137"/>
      <c r="F32" s="136" t="str">
        <f>IF(留学状況調査入力票!A41="","",6)</f>
        <v/>
      </c>
      <c r="G32" s="137"/>
      <c r="H32" s="137" t="str">
        <f>IF(留学状況調査入力票!F41="","",留学状況調査入力票!F41)</f>
        <v/>
      </c>
      <c r="I32" s="137"/>
      <c r="J32" s="137" t="str">
        <f>IF(OR(留学状況調査入力票!G41="",留学状況調査入力票!H41=""),"",留学状況調査入力票!G41&amp;留学状況調査入力票!H41)</f>
        <v/>
      </c>
      <c r="K32" s="137"/>
      <c r="L32" s="137" t="str">
        <f>IF(留学状況調査入力票!I41="","",留学状況調査入力票!I41)</f>
        <v/>
      </c>
      <c r="M32" s="137"/>
      <c r="N32" s="137" t="str">
        <f>IF(留学状況調査入力票!J41="","",留学状況調査入力票!J41)</f>
        <v/>
      </c>
      <c r="O32" s="137"/>
      <c r="P32" s="137" t="str">
        <f>IF(OR(留学状況調査入力票!K41="",留学状況調査入力票!L41="",留学状況調査入力票!M41=""),"",留学状況調査入力票!K41&amp;留学状況調査入力票!L41&amp;留学状況調査入力票!M41)</f>
        <v/>
      </c>
      <c r="Q32" s="137"/>
      <c r="R32" s="137" t="str">
        <f>IF(留学状況調査入力票!N41="","",留学状況調査入力票!N41)</f>
        <v/>
      </c>
      <c r="S32" s="137"/>
      <c r="T32" s="137" t="str">
        <f>IF(留学状況調査入力票!O41="","",留学状況調査入力票!O41)</f>
        <v/>
      </c>
      <c r="U32" s="137"/>
      <c r="V32" s="137" t="str">
        <f>IF(留学状況調査入力票!P41="","",留学状況調査入力票!P41)</f>
        <v/>
      </c>
      <c r="W32" s="137"/>
      <c r="X32" s="137" t="str">
        <f>IF(OR(留学状況調査入力票!Q41="",留学状況調査入力票!R41=""),"",留学状況調査入力票!Q41&amp;留学状況調査入力票!R41)</f>
        <v/>
      </c>
      <c r="Y32" s="137"/>
      <c r="Z32" s="137"/>
      <c r="AA32" s="137"/>
      <c r="AB32" s="125" t="str">
        <f>IF(留学状況調査入力票!S41="","",留学状況調査入力票!S41)</f>
        <v/>
      </c>
      <c r="AC32" s="136" t="str">
        <f t="shared" si="3"/>
        <v/>
      </c>
      <c r="AD32" s="125" t="str">
        <f>IF(OR(C32="",留学状況調査入力票!$C$8=""),"",留学状況調査入力票!$C$8)</f>
        <v/>
      </c>
      <c r="AE32" s="136" t="str">
        <f>IF(留学状況調査入力票!AK41="","",留学状況調査入力票!AK41)</f>
        <v/>
      </c>
      <c r="AF32" s="136" t="str">
        <f>IF(留学状況調査入力票!AL41="","",留学状況調査入力票!AL41)</f>
        <v/>
      </c>
      <c r="AG32" s="136" t="str">
        <f>IF(留学状況調査入力票!AM41="","",留学状況調査入力票!AM41)</f>
        <v/>
      </c>
      <c r="AH32" s="136" t="str">
        <f>IF(留学状況調査入力票!AN41="","",留学状況調査入力票!AN41)</f>
        <v/>
      </c>
      <c r="AI32" s="136" t="str">
        <f>IF(留学状況調査入力票!AO41="","",留学状況調査入力票!AO41)</f>
        <v/>
      </c>
      <c r="AJ32" s="136" t="str">
        <f>IF(留学状況調査入力票!AP41="","",留学状況調査入力票!AP41)</f>
        <v/>
      </c>
      <c r="AK32" s="136" t="str">
        <f>IF(留学状況調査入力票!AQ41="","",留学状況調査入力票!AQ41)</f>
        <v/>
      </c>
    </row>
    <row r="33" spans="1:37">
      <c r="A33" s="137" t="str">
        <f t="shared" si="2"/>
        <v/>
      </c>
      <c r="B33" s="136"/>
      <c r="C33" s="137" t="str">
        <f>IF(留学状況調査入力票!A42="","",留学状況調査入力票!A42)</f>
        <v/>
      </c>
      <c r="D33" s="137" t="str">
        <f>IF(OR(留学状況調査入力票!C42="",留学状況調査入力票!D42="",留学状況調査入力票!E42=""),"",留学状況調査入力票!C42&amp;留学状況調査入力票!D42&amp;留学状況調査入力票!E42)</f>
        <v/>
      </c>
      <c r="E33" s="137"/>
      <c r="F33" s="136" t="str">
        <f>IF(留学状況調査入力票!A42="","",6)</f>
        <v/>
      </c>
      <c r="G33" s="137"/>
      <c r="H33" s="137" t="str">
        <f>IF(留学状況調査入力票!F42="","",留学状況調査入力票!F42)</f>
        <v/>
      </c>
      <c r="I33" s="137"/>
      <c r="J33" s="137" t="str">
        <f>IF(OR(留学状況調査入力票!G42="",留学状況調査入力票!H42=""),"",留学状況調査入力票!G42&amp;留学状況調査入力票!H42)</f>
        <v/>
      </c>
      <c r="K33" s="137"/>
      <c r="L33" s="137" t="str">
        <f>IF(留学状況調査入力票!I42="","",留学状況調査入力票!I42)</f>
        <v/>
      </c>
      <c r="M33" s="137"/>
      <c r="N33" s="137" t="str">
        <f>IF(留学状況調査入力票!J42="","",留学状況調査入力票!J42)</f>
        <v/>
      </c>
      <c r="O33" s="137"/>
      <c r="P33" s="137" t="str">
        <f>IF(OR(留学状況調査入力票!K42="",留学状況調査入力票!L42="",留学状況調査入力票!M42=""),"",留学状況調査入力票!K42&amp;留学状況調査入力票!L42&amp;留学状況調査入力票!M42)</f>
        <v/>
      </c>
      <c r="Q33" s="137"/>
      <c r="R33" s="137" t="str">
        <f>IF(留学状況調査入力票!N42="","",留学状況調査入力票!N42)</f>
        <v/>
      </c>
      <c r="S33" s="137"/>
      <c r="T33" s="137" t="str">
        <f>IF(留学状況調査入力票!O42="","",留学状況調査入力票!O42)</f>
        <v/>
      </c>
      <c r="U33" s="137"/>
      <c r="V33" s="137" t="str">
        <f>IF(留学状況調査入力票!P42="","",留学状況調査入力票!P42)</f>
        <v/>
      </c>
      <c r="W33" s="137"/>
      <c r="X33" s="137" t="str">
        <f>IF(OR(留学状況調査入力票!Q42="",留学状況調査入力票!R42=""),"",留学状況調査入力票!Q42&amp;留学状況調査入力票!R42)</f>
        <v/>
      </c>
      <c r="Y33" s="137"/>
      <c r="Z33" s="137"/>
      <c r="AA33" s="137"/>
      <c r="AB33" s="125" t="str">
        <f>IF(留学状況調査入力票!S42="","",留学状況調査入力票!S42)</f>
        <v/>
      </c>
      <c r="AC33" s="136" t="str">
        <f t="shared" si="3"/>
        <v/>
      </c>
      <c r="AD33" s="125" t="str">
        <f>IF(OR(C33="",留学状況調査入力票!$C$8=""),"",留学状況調査入力票!$C$8)</f>
        <v/>
      </c>
      <c r="AE33" s="136" t="str">
        <f>IF(留学状況調査入力票!AK42="","",留学状況調査入力票!AK42)</f>
        <v/>
      </c>
      <c r="AF33" s="136" t="str">
        <f>IF(留学状況調査入力票!AL42="","",留学状況調査入力票!AL42)</f>
        <v/>
      </c>
      <c r="AG33" s="136" t="str">
        <f>IF(留学状況調査入力票!AM42="","",留学状況調査入力票!AM42)</f>
        <v/>
      </c>
      <c r="AH33" s="136" t="str">
        <f>IF(留学状況調査入力票!AN42="","",留学状況調査入力票!AN42)</f>
        <v/>
      </c>
      <c r="AI33" s="136" t="str">
        <f>IF(留学状況調査入力票!AO42="","",留学状況調査入力票!AO42)</f>
        <v/>
      </c>
      <c r="AJ33" s="136" t="str">
        <f>IF(留学状況調査入力票!AP42="","",留学状況調査入力票!AP42)</f>
        <v/>
      </c>
      <c r="AK33" s="136" t="str">
        <f>IF(留学状況調査入力票!AQ42="","",留学状況調査入力票!AQ42)</f>
        <v/>
      </c>
    </row>
    <row r="34" spans="1:37">
      <c r="A34" s="137" t="str">
        <f t="shared" si="2"/>
        <v/>
      </c>
      <c r="B34" s="136"/>
      <c r="C34" s="137" t="str">
        <f>IF(留学状況調査入力票!A43="","",留学状況調査入力票!A43)</f>
        <v/>
      </c>
      <c r="D34" s="137" t="str">
        <f>IF(OR(留学状況調査入力票!C43="",留学状況調査入力票!D43="",留学状況調査入力票!E43=""),"",留学状況調査入力票!C43&amp;留学状況調査入力票!D43&amp;留学状況調査入力票!E43)</f>
        <v/>
      </c>
      <c r="E34" s="137"/>
      <c r="F34" s="136" t="str">
        <f>IF(留学状況調査入力票!A43="","",6)</f>
        <v/>
      </c>
      <c r="G34" s="137"/>
      <c r="H34" s="137" t="str">
        <f>IF(留学状況調査入力票!F43="","",留学状況調査入力票!F43)</f>
        <v/>
      </c>
      <c r="I34" s="137"/>
      <c r="J34" s="137" t="str">
        <f>IF(OR(留学状況調査入力票!G43="",留学状況調査入力票!H43=""),"",留学状況調査入力票!G43&amp;留学状況調査入力票!H43)</f>
        <v/>
      </c>
      <c r="K34" s="137"/>
      <c r="L34" s="137" t="str">
        <f>IF(留学状況調査入力票!I43="","",留学状況調査入力票!I43)</f>
        <v/>
      </c>
      <c r="M34" s="137"/>
      <c r="N34" s="137" t="str">
        <f>IF(留学状況調査入力票!J43="","",留学状況調査入力票!J43)</f>
        <v/>
      </c>
      <c r="O34" s="137"/>
      <c r="P34" s="137" t="str">
        <f>IF(OR(留学状況調査入力票!K43="",留学状況調査入力票!L43="",留学状況調査入力票!M43=""),"",留学状況調査入力票!K43&amp;留学状況調査入力票!L43&amp;留学状況調査入力票!M43)</f>
        <v/>
      </c>
      <c r="Q34" s="137"/>
      <c r="R34" s="137" t="str">
        <f>IF(留学状況調査入力票!N43="","",留学状況調査入力票!N43)</f>
        <v/>
      </c>
      <c r="S34" s="137"/>
      <c r="T34" s="137" t="str">
        <f>IF(留学状況調査入力票!O43="","",留学状況調査入力票!O43)</f>
        <v/>
      </c>
      <c r="U34" s="137"/>
      <c r="V34" s="137" t="str">
        <f>IF(留学状況調査入力票!P43="","",留学状況調査入力票!P43)</f>
        <v/>
      </c>
      <c r="W34" s="137"/>
      <c r="X34" s="137" t="str">
        <f>IF(OR(留学状況調査入力票!Q43="",留学状況調査入力票!R43=""),"",留学状況調査入力票!Q43&amp;留学状況調査入力票!R43)</f>
        <v/>
      </c>
      <c r="Y34" s="137"/>
      <c r="Z34" s="137"/>
      <c r="AA34" s="137"/>
      <c r="AB34" s="125" t="str">
        <f>IF(留学状況調査入力票!S43="","",留学状況調査入力票!S43)</f>
        <v/>
      </c>
      <c r="AC34" s="136" t="str">
        <f t="shared" si="3"/>
        <v/>
      </c>
      <c r="AD34" s="125" t="str">
        <f>IF(OR(C34="",留学状況調査入力票!$C$8=""),"",留学状況調査入力票!$C$8)</f>
        <v/>
      </c>
      <c r="AE34" s="136" t="str">
        <f>IF(留学状況調査入力票!AK43="","",留学状況調査入力票!AK43)</f>
        <v/>
      </c>
      <c r="AF34" s="136" t="str">
        <f>IF(留学状況調査入力票!AL43="","",留学状況調査入力票!AL43)</f>
        <v/>
      </c>
      <c r="AG34" s="136" t="str">
        <f>IF(留学状況調査入力票!AM43="","",留学状況調査入力票!AM43)</f>
        <v/>
      </c>
      <c r="AH34" s="136" t="str">
        <f>IF(留学状況調査入力票!AN43="","",留学状況調査入力票!AN43)</f>
        <v/>
      </c>
      <c r="AI34" s="136" t="str">
        <f>IF(留学状況調査入力票!AO43="","",留学状況調査入力票!AO43)</f>
        <v/>
      </c>
      <c r="AJ34" s="136" t="str">
        <f>IF(留学状況調査入力票!AP43="","",留学状況調査入力票!AP43)</f>
        <v/>
      </c>
      <c r="AK34" s="136" t="str">
        <f>IF(留学状況調査入力票!AQ43="","",留学状況調査入力票!AQ43)</f>
        <v/>
      </c>
    </row>
    <row r="35" spans="1:37">
      <c r="A35" s="137" t="str">
        <f t="shared" si="2"/>
        <v/>
      </c>
      <c r="B35" s="136"/>
      <c r="C35" s="137" t="str">
        <f>IF(留学状況調査入力票!A44="","",留学状況調査入力票!A44)</f>
        <v/>
      </c>
      <c r="D35" s="137" t="str">
        <f>IF(OR(留学状況調査入力票!C44="",留学状況調査入力票!D44="",留学状況調査入力票!E44=""),"",留学状況調査入力票!C44&amp;留学状況調査入力票!D44&amp;留学状況調査入力票!E44)</f>
        <v/>
      </c>
      <c r="E35" s="137"/>
      <c r="F35" s="136" t="str">
        <f>IF(留学状況調査入力票!A44="","",6)</f>
        <v/>
      </c>
      <c r="G35" s="137"/>
      <c r="H35" s="137" t="str">
        <f>IF(留学状況調査入力票!F44="","",留学状況調査入力票!F44)</f>
        <v/>
      </c>
      <c r="I35" s="137"/>
      <c r="J35" s="137" t="str">
        <f>IF(OR(留学状況調査入力票!G44="",留学状況調査入力票!H44=""),"",留学状況調査入力票!G44&amp;留学状況調査入力票!H44)</f>
        <v/>
      </c>
      <c r="K35" s="137"/>
      <c r="L35" s="137" t="str">
        <f>IF(留学状況調査入力票!I44="","",留学状況調査入力票!I44)</f>
        <v/>
      </c>
      <c r="M35" s="137"/>
      <c r="N35" s="137" t="str">
        <f>IF(留学状況調査入力票!J44="","",留学状況調査入力票!J44)</f>
        <v/>
      </c>
      <c r="O35" s="137"/>
      <c r="P35" s="137" t="str">
        <f>IF(OR(留学状況調査入力票!K44="",留学状況調査入力票!L44="",留学状況調査入力票!M44=""),"",留学状況調査入力票!K44&amp;留学状況調査入力票!L44&amp;留学状況調査入力票!M44)</f>
        <v/>
      </c>
      <c r="Q35" s="137"/>
      <c r="R35" s="137" t="str">
        <f>IF(留学状況調査入力票!N44="","",留学状況調査入力票!N44)</f>
        <v/>
      </c>
      <c r="S35" s="137"/>
      <c r="T35" s="137" t="str">
        <f>IF(留学状況調査入力票!O44="","",留学状況調査入力票!O44)</f>
        <v/>
      </c>
      <c r="U35" s="137"/>
      <c r="V35" s="137" t="str">
        <f>IF(留学状況調査入力票!P44="","",留学状況調査入力票!P44)</f>
        <v/>
      </c>
      <c r="W35" s="137"/>
      <c r="X35" s="137" t="str">
        <f>IF(OR(留学状況調査入力票!Q44="",留学状況調査入力票!R44=""),"",留学状況調査入力票!Q44&amp;留学状況調査入力票!R44)</f>
        <v/>
      </c>
      <c r="Y35" s="137"/>
      <c r="Z35" s="137"/>
      <c r="AA35" s="137"/>
      <c r="AB35" s="125" t="str">
        <f>IF(留学状況調査入力票!S44="","",留学状況調査入力票!S44)</f>
        <v/>
      </c>
      <c r="AC35" s="136" t="str">
        <f t="shared" si="3"/>
        <v/>
      </c>
      <c r="AD35" s="125" t="str">
        <f>IF(OR(C35="",留学状況調査入力票!$C$8=""),"",留学状況調査入力票!$C$8)</f>
        <v/>
      </c>
      <c r="AE35" s="136" t="str">
        <f>IF(留学状況調査入力票!AK44="","",留学状況調査入力票!AK44)</f>
        <v/>
      </c>
      <c r="AF35" s="136" t="str">
        <f>IF(留学状況調査入力票!AL44="","",留学状況調査入力票!AL44)</f>
        <v/>
      </c>
      <c r="AG35" s="136" t="str">
        <f>IF(留学状況調査入力票!AM44="","",留学状況調査入力票!AM44)</f>
        <v/>
      </c>
      <c r="AH35" s="136" t="str">
        <f>IF(留学状況調査入力票!AN44="","",留学状況調査入力票!AN44)</f>
        <v/>
      </c>
      <c r="AI35" s="136" t="str">
        <f>IF(留学状況調査入力票!AO44="","",留学状況調査入力票!AO44)</f>
        <v/>
      </c>
      <c r="AJ35" s="136" t="str">
        <f>IF(留学状況調査入力票!AP44="","",留学状況調査入力票!AP44)</f>
        <v/>
      </c>
      <c r="AK35" s="136" t="str">
        <f>IF(留学状況調査入力票!AQ44="","",留学状況調査入力票!AQ44)</f>
        <v/>
      </c>
    </row>
    <row r="36" spans="1:37">
      <c r="A36" s="137" t="str">
        <f t="shared" si="2"/>
        <v/>
      </c>
      <c r="B36" s="136"/>
      <c r="C36" s="137" t="str">
        <f>IF(留学状況調査入力票!A45="","",留学状況調査入力票!A45)</f>
        <v/>
      </c>
      <c r="D36" s="137" t="str">
        <f>IF(OR(留学状況調査入力票!C45="",留学状況調査入力票!D45="",留学状況調査入力票!E45=""),"",留学状況調査入力票!C45&amp;留学状況調査入力票!D45&amp;留学状況調査入力票!E45)</f>
        <v/>
      </c>
      <c r="E36" s="137"/>
      <c r="F36" s="136" t="str">
        <f>IF(留学状況調査入力票!A45="","",6)</f>
        <v/>
      </c>
      <c r="G36" s="137"/>
      <c r="H36" s="137" t="str">
        <f>IF(留学状況調査入力票!F45="","",留学状況調査入力票!F45)</f>
        <v/>
      </c>
      <c r="I36" s="137"/>
      <c r="J36" s="137" t="str">
        <f>IF(OR(留学状況調査入力票!G45="",留学状況調査入力票!H45=""),"",留学状況調査入力票!G45&amp;留学状況調査入力票!H45)</f>
        <v/>
      </c>
      <c r="K36" s="137"/>
      <c r="L36" s="137" t="str">
        <f>IF(留学状況調査入力票!I45="","",留学状況調査入力票!I45)</f>
        <v/>
      </c>
      <c r="M36" s="137"/>
      <c r="N36" s="137" t="str">
        <f>IF(留学状況調査入力票!J45="","",留学状況調査入力票!J45)</f>
        <v/>
      </c>
      <c r="O36" s="137"/>
      <c r="P36" s="137" t="str">
        <f>IF(OR(留学状況調査入力票!K45="",留学状況調査入力票!L45="",留学状況調査入力票!M45=""),"",留学状況調査入力票!K45&amp;留学状況調査入力票!L45&amp;留学状況調査入力票!M45)</f>
        <v/>
      </c>
      <c r="Q36" s="137"/>
      <c r="R36" s="137" t="str">
        <f>IF(留学状況調査入力票!N45="","",留学状況調査入力票!N45)</f>
        <v/>
      </c>
      <c r="S36" s="137"/>
      <c r="T36" s="137" t="str">
        <f>IF(留学状況調査入力票!O45="","",留学状況調査入力票!O45)</f>
        <v/>
      </c>
      <c r="U36" s="137"/>
      <c r="V36" s="137" t="str">
        <f>IF(留学状況調査入力票!P45="","",留学状況調査入力票!P45)</f>
        <v/>
      </c>
      <c r="W36" s="137"/>
      <c r="X36" s="137" t="str">
        <f>IF(OR(留学状況調査入力票!Q45="",留学状況調査入力票!R45=""),"",留学状況調査入力票!Q45&amp;留学状況調査入力票!R45)</f>
        <v/>
      </c>
      <c r="Y36" s="137"/>
      <c r="Z36" s="137"/>
      <c r="AA36" s="137"/>
      <c r="AB36" s="125" t="str">
        <f>IF(留学状況調査入力票!S45="","",留学状況調査入力票!S45)</f>
        <v/>
      </c>
      <c r="AC36" s="136" t="str">
        <f t="shared" si="3"/>
        <v/>
      </c>
      <c r="AD36" s="125" t="str">
        <f>IF(OR(C36="",留学状況調査入力票!$C$8=""),"",留学状況調査入力票!$C$8)</f>
        <v/>
      </c>
      <c r="AE36" s="136" t="str">
        <f>IF(留学状況調査入力票!AK45="","",留学状況調査入力票!AK45)</f>
        <v/>
      </c>
      <c r="AF36" s="136" t="str">
        <f>IF(留学状況調査入力票!AL45="","",留学状況調査入力票!AL45)</f>
        <v/>
      </c>
      <c r="AG36" s="136" t="str">
        <f>IF(留学状況調査入力票!AM45="","",留学状況調査入力票!AM45)</f>
        <v/>
      </c>
      <c r="AH36" s="136" t="str">
        <f>IF(留学状況調査入力票!AN45="","",留学状況調査入力票!AN45)</f>
        <v/>
      </c>
      <c r="AI36" s="136" t="str">
        <f>IF(留学状況調査入力票!AO45="","",留学状況調査入力票!AO45)</f>
        <v/>
      </c>
      <c r="AJ36" s="136" t="str">
        <f>IF(留学状況調査入力票!AP45="","",留学状況調査入力票!AP45)</f>
        <v/>
      </c>
      <c r="AK36" s="136" t="str">
        <f>IF(留学状況調査入力票!AQ45="","",留学状況調査入力票!AQ45)</f>
        <v/>
      </c>
    </row>
    <row r="37" spans="1:37">
      <c r="A37" s="137" t="str">
        <f t="shared" si="2"/>
        <v/>
      </c>
      <c r="B37" s="136"/>
      <c r="C37" s="137" t="str">
        <f>IF(留学状況調査入力票!A46="","",留学状況調査入力票!A46)</f>
        <v/>
      </c>
      <c r="D37" s="137" t="str">
        <f>IF(OR(留学状況調査入力票!C46="",留学状況調査入力票!D46="",留学状況調査入力票!E46=""),"",留学状況調査入力票!C46&amp;留学状況調査入力票!D46&amp;留学状況調査入力票!E46)</f>
        <v/>
      </c>
      <c r="E37" s="137"/>
      <c r="F37" s="136" t="str">
        <f>IF(留学状況調査入力票!A46="","",6)</f>
        <v/>
      </c>
      <c r="G37" s="137"/>
      <c r="H37" s="137" t="str">
        <f>IF(留学状況調査入力票!F46="","",留学状況調査入力票!F46)</f>
        <v/>
      </c>
      <c r="I37" s="137"/>
      <c r="J37" s="137" t="str">
        <f>IF(OR(留学状況調査入力票!G46="",留学状況調査入力票!H46=""),"",留学状況調査入力票!G46&amp;留学状況調査入力票!H46)</f>
        <v/>
      </c>
      <c r="K37" s="137"/>
      <c r="L37" s="137" t="str">
        <f>IF(留学状況調査入力票!I46="","",留学状況調査入力票!I46)</f>
        <v/>
      </c>
      <c r="M37" s="137"/>
      <c r="N37" s="137" t="str">
        <f>IF(留学状況調査入力票!J46="","",留学状況調査入力票!J46)</f>
        <v/>
      </c>
      <c r="O37" s="137"/>
      <c r="P37" s="137" t="str">
        <f>IF(OR(留学状況調査入力票!K46="",留学状況調査入力票!L46="",留学状況調査入力票!M46=""),"",留学状況調査入力票!K46&amp;留学状況調査入力票!L46&amp;留学状況調査入力票!M46)</f>
        <v/>
      </c>
      <c r="Q37" s="137"/>
      <c r="R37" s="137" t="str">
        <f>IF(留学状況調査入力票!N46="","",留学状況調査入力票!N46)</f>
        <v/>
      </c>
      <c r="S37" s="137"/>
      <c r="T37" s="137" t="str">
        <f>IF(留学状況調査入力票!O46="","",留学状況調査入力票!O46)</f>
        <v/>
      </c>
      <c r="U37" s="137"/>
      <c r="V37" s="137" t="str">
        <f>IF(留学状況調査入力票!P46="","",留学状況調査入力票!P46)</f>
        <v/>
      </c>
      <c r="W37" s="137"/>
      <c r="X37" s="137" t="str">
        <f>IF(OR(留学状況調査入力票!Q46="",留学状況調査入力票!R46=""),"",留学状況調査入力票!Q46&amp;留学状況調査入力票!R46)</f>
        <v/>
      </c>
      <c r="Y37" s="137"/>
      <c r="Z37" s="137"/>
      <c r="AA37" s="137"/>
      <c r="AB37" s="125" t="str">
        <f>IF(留学状況調査入力票!S46="","",留学状況調査入力票!S46)</f>
        <v/>
      </c>
      <c r="AC37" s="136" t="str">
        <f t="shared" si="3"/>
        <v/>
      </c>
      <c r="AD37" s="125" t="str">
        <f>IF(OR(C37="",留学状況調査入力票!$C$8=""),"",留学状況調査入力票!$C$8)</f>
        <v/>
      </c>
      <c r="AE37" s="136" t="str">
        <f>IF(留学状況調査入力票!AK46="","",留学状況調査入力票!AK46)</f>
        <v/>
      </c>
      <c r="AF37" s="136" t="str">
        <f>IF(留学状況調査入力票!AL46="","",留学状況調査入力票!AL46)</f>
        <v/>
      </c>
      <c r="AG37" s="136" t="str">
        <f>IF(留学状況調査入力票!AM46="","",留学状況調査入力票!AM46)</f>
        <v/>
      </c>
      <c r="AH37" s="136" t="str">
        <f>IF(留学状況調査入力票!AN46="","",留学状況調査入力票!AN46)</f>
        <v/>
      </c>
      <c r="AI37" s="136" t="str">
        <f>IF(留学状況調査入力票!AO46="","",留学状況調査入力票!AO46)</f>
        <v/>
      </c>
      <c r="AJ37" s="136" t="str">
        <f>IF(留学状況調査入力票!AP46="","",留学状況調査入力票!AP46)</f>
        <v/>
      </c>
      <c r="AK37" s="136" t="str">
        <f>IF(留学状況調査入力票!AQ46="","",留学状況調査入力票!AQ46)</f>
        <v/>
      </c>
    </row>
    <row r="38" spans="1:37">
      <c r="A38" s="137" t="str">
        <f t="shared" si="2"/>
        <v/>
      </c>
      <c r="B38" s="136"/>
      <c r="C38" s="137" t="str">
        <f>IF(留学状況調査入力票!A47="","",留学状況調査入力票!A47)</f>
        <v/>
      </c>
      <c r="D38" s="137" t="str">
        <f>IF(OR(留学状況調査入力票!C47="",留学状況調査入力票!D47="",留学状況調査入力票!E47=""),"",留学状況調査入力票!C47&amp;留学状況調査入力票!D47&amp;留学状況調査入力票!E47)</f>
        <v/>
      </c>
      <c r="E38" s="137"/>
      <c r="F38" s="136" t="str">
        <f>IF(留学状況調査入力票!A47="","",6)</f>
        <v/>
      </c>
      <c r="G38" s="137"/>
      <c r="H38" s="137" t="str">
        <f>IF(留学状況調査入力票!F47="","",留学状況調査入力票!F47)</f>
        <v/>
      </c>
      <c r="I38" s="137"/>
      <c r="J38" s="137" t="str">
        <f>IF(OR(留学状況調査入力票!G47="",留学状況調査入力票!H47=""),"",留学状況調査入力票!G47&amp;留学状況調査入力票!H47)</f>
        <v/>
      </c>
      <c r="K38" s="137"/>
      <c r="L38" s="137" t="str">
        <f>IF(留学状況調査入力票!I47="","",留学状況調査入力票!I47)</f>
        <v/>
      </c>
      <c r="M38" s="137"/>
      <c r="N38" s="137" t="str">
        <f>IF(留学状況調査入力票!J47="","",留学状況調査入力票!J47)</f>
        <v/>
      </c>
      <c r="O38" s="137"/>
      <c r="P38" s="137" t="str">
        <f>IF(OR(留学状況調査入力票!K47="",留学状況調査入力票!L47="",留学状況調査入力票!M47=""),"",留学状況調査入力票!K47&amp;留学状況調査入力票!L47&amp;留学状況調査入力票!M47)</f>
        <v/>
      </c>
      <c r="Q38" s="137"/>
      <c r="R38" s="137" t="str">
        <f>IF(留学状況調査入力票!N47="","",留学状況調査入力票!N47)</f>
        <v/>
      </c>
      <c r="S38" s="137"/>
      <c r="T38" s="137" t="str">
        <f>IF(留学状況調査入力票!O47="","",留学状況調査入力票!O47)</f>
        <v/>
      </c>
      <c r="U38" s="137"/>
      <c r="V38" s="137" t="str">
        <f>IF(留学状況調査入力票!P47="","",留学状況調査入力票!P47)</f>
        <v/>
      </c>
      <c r="W38" s="137"/>
      <c r="X38" s="137" t="str">
        <f>IF(OR(留学状況調査入力票!Q47="",留学状況調査入力票!R47=""),"",留学状況調査入力票!Q47&amp;留学状況調査入力票!R47)</f>
        <v/>
      </c>
      <c r="Y38" s="137"/>
      <c r="Z38" s="137"/>
      <c r="AA38" s="137"/>
      <c r="AB38" s="125" t="str">
        <f>IF(留学状況調査入力票!S47="","",留学状況調査入力票!S47)</f>
        <v/>
      </c>
      <c r="AC38" s="136" t="str">
        <f t="shared" si="3"/>
        <v/>
      </c>
      <c r="AD38" s="125" t="str">
        <f>IF(OR(C38="",留学状況調査入力票!$C$8=""),"",留学状況調査入力票!$C$8)</f>
        <v/>
      </c>
      <c r="AE38" s="136" t="str">
        <f>IF(留学状況調査入力票!AK47="","",留学状況調査入力票!AK47)</f>
        <v/>
      </c>
      <c r="AF38" s="136" t="str">
        <f>IF(留学状況調査入力票!AL47="","",留学状況調査入力票!AL47)</f>
        <v/>
      </c>
      <c r="AG38" s="136" t="str">
        <f>IF(留学状況調査入力票!AM47="","",留学状況調査入力票!AM47)</f>
        <v/>
      </c>
      <c r="AH38" s="136" t="str">
        <f>IF(留学状況調査入力票!AN47="","",留学状況調査入力票!AN47)</f>
        <v/>
      </c>
      <c r="AI38" s="136" t="str">
        <f>IF(留学状況調査入力票!AO47="","",留学状況調査入力票!AO47)</f>
        <v/>
      </c>
      <c r="AJ38" s="136" t="str">
        <f>IF(留学状況調査入力票!AP47="","",留学状況調査入力票!AP47)</f>
        <v/>
      </c>
      <c r="AK38" s="136" t="str">
        <f>IF(留学状況調査入力票!AQ47="","",留学状況調査入力票!AQ47)</f>
        <v/>
      </c>
    </row>
    <row r="39" spans="1:37">
      <c r="A39" s="137" t="str">
        <f t="shared" si="2"/>
        <v/>
      </c>
      <c r="B39" s="136"/>
      <c r="C39" s="137" t="str">
        <f>IF(留学状況調査入力票!A48="","",留学状況調査入力票!A48)</f>
        <v/>
      </c>
      <c r="D39" s="137" t="str">
        <f>IF(OR(留学状況調査入力票!C48="",留学状況調査入力票!D48="",留学状況調査入力票!E48=""),"",留学状況調査入力票!C48&amp;留学状況調査入力票!D48&amp;留学状況調査入力票!E48)</f>
        <v/>
      </c>
      <c r="E39" s="137"/>
      <c r="F39" s="136" t="str">
        <f>IF(留学状況調査入力票!A48="","",6)</f>
        <v/>
      </c>
      <c r="G39" s="137"/>
      <c r="H39" s="137" t="str">
        <f>IF(留学状況調査入力票!F48="","",留学状況調査入力票!F48)</f>
        <v/>
      </c>
      <c r="I39" s="137"/>
      <c r="J39" s="137" t="str">
        <f>IF(OR(留学状況調査入力票!G48="",留学状況調査入力票!H48=""),"",留学状況調査入力票!G48&amp;留学状況調査入力票!H48)</f>
        <v/>
      </c>
      <c r="K39" s="137"/>
      <c r="L39" s="137" t="str">
        <f>IF(留学状況調査入力票!I48="","",留学状況調査入力票!I48)</f>
        <v/>
      </c>
      <c r="M39" s="137"/>
      <c r="N39" s="137" t="str">
        <f>IF(留学状況調査入力票!J48="","",留学状況調査入力票!J48)</f>
        <v/>
      </c>
      <c r="O39" s="137"/>
      <c r="P39" s="137" t="str">
        <f>IF(OR(留学状況調査入力票!K48="",留学状況調査入力票!L48="",留学状況調査入力票!M48=""),"",留学状況調査入力票!K48&amp;留学状況調査入力票!L48&amp;留学状況調査入力票!M48)</f>
        <v/>
      </c>
      <c r="Q39" s="137"/>
      <c r="R39" s="137" t="str">
        <f>IF(留学状況調査入力票!N48="","",留学状況調査入力票!N48)</f>
        <v/>
      </c>
      <c r="S39" s="137"/>
      <c r="T39" s="137" t="str">
        <f>IF(留学状況調査入力票!O48="","",留学状況調査入力票!O48)</f>
        <v/>
      </c>
      <c r="U39" s="137"/>
      <c r="V39" s="137" t="str">
        <f>IF(留学状況調査入力票!P48="","",留学状況調査入力票!P48)</f>
        <v/>
      </c>
      <c r="W39" s="137"/>
      <c r="X39" s="137" t="str">
        <f>IF(OR(留学状況調査入力票!Q48="",留学状況調査入力票!R48=""),"",留学状況調査入力票!Q48&amp;留学状況調査入力票!R48)</f>
        <v/>
      </c>
      <c r="Y39" s="137"/>
      <c r="Z39" s="137"/>
      <c r="AA39" s="137"/>
      <c r="AB39" s="125" t="str">
        <f>IF(留学状況調査入力票!S48="","",留学状況調査入力票!S48)</f>
        <v/>
      </c>
      <c r="AC39" s="136" t="str">
        <f t="shared" si="3"/>
        <v/>
      </c>
      <c r="AD39" s="125" t="str">
        <f>IF(OR(C39="",留学状況調査入力票!$C$8=""),"",留学状況調査入力票!$C$8)</f>
        <v/>
      </c>
      <c r="AE39" s="136" t="str">
        <f>IF(留学状況調査入力票!AK48="","",留学状況調査入力票!AK48)</f>
        <v/>
      </c>
      <c r="AF39" s="136" t="str">
        <f>IF(留学状況調査入力票!AL48="","",留学状況調査入力票!AL48)</f>
        <v/>
      </c>
      <c r="AG39" s="136" t="str">
        <f>IF(留学状況調査入力票!AM48="","",留学状況調査入力票!AM48)</f>
        <v/>
      </c>
      <c r="AH39" s="136" t="str">
        <f>IF(留学状況調査入力票!AN48="","",留学状況調査入力票!AN48)</f>
        <v/>
      </c>
      <c r="AI39" s="136" t="str">
        <f>IF(留学状況調査入力票!AO48="","",留学状況調査入力票!AO48)</f>
        <v/>
      </c>
      <c r="AJ39" s="136" t="str">
        <f>IF(留学状況調査入力票!AP48="","",留学状況調査入力票!AP48)</f>
        <v/>
      </c>
      <c r="AK39" s="136" t="str">
        <f>IF(留学状況調査入力票!AQ48="","",留学状況調査入力票!AQ48)</f>
        <v/>
      </c>
    </row>
    <row r="40" spans="1:37">
      <c r="A40" s="137" t="str">
        <f t="shared" si="2"/>
        <v/>
      </c>
      <c r="B40" s="136"/>
      <c r="C40" s="137" t="str">
        <f>IF(留学状況調査入力票!A49="","",留学状況調査入力票!A49)</f>
        <v/>
      </c>
      <c r="D40" s="137" t="str">
        <f>IF(OR(留学状況調査入力票!C49="",留学状況調査入力票!D49="",留学状況調査入力票!E49=""),"",留学状況調査入力票!C49&amp;留学状況調査入力票!D49&amp;留学状況調査入力票!E49)</f>
        <v/>
      </c>
      <c r="E40" s="137"/>
      <c r="F40" s="136" t="str">
        <f>IF(留学状況調査入力票!A49="","",6)</f>
        <v/>
      </c>
      <c r="G40" s="137"/>
      <c r="H40" s="137" t="str">
        <f>IF(留学状況調査入力票!F49="","",留学状況調査入力票!F49)</f>
        <v/>
      </c>
      <c r="I40" s="137"/>
      <c r="J40" s="137" t="str">
        <f>IF(OR(留学状況調査入力票!G49="",留学状況調査入力票!H49=""),"",留学状況調査入力票!G49&amp;留学状況調査入力票!H49)</f>
        <v/>
      </c>
      <c r="K40" s="137"/>
      <c r="L40" s="137" t="str">
        <f>IF(留学状況調査入力票!I49="","",留学状況調査入力票!I49)</f>
        <v/>
      </c>
      <c r="M40" s="137"/>
      <c r="N40" s="137" t="str">
        <f>IF(留学状況調査入力票!J49="","",留学状況調査入力票!J49)</f>
        <v/>
      </c>
      <c r="O40" s="137"/>
      <c r="P40" s="137" t="str">
        <f>IF(OR(留学状況調査入力票!K49="",留学状況調査入力票!L49="",留学状況調査入力票!M49=""),"",留学状況調査入力票!K49&amp;留学状況調査入力票!L49&amp;留学状況調査入力票!M49)</f>
        <v/>
      </c>
      <c r="Q40" s="137"/>
      <c r="R40" s="137" t="str">
        <f>IF(留学状況調査入力票!N49="","",留学状況調査入力票!N49)</f>
        <v/>
      </c>
      <c r="S40" s="137"/>
      <c r="T40" s="137" t="str">
        <f>IF(留学状況調査入力票!O49="","",留学状況調査入力票!O49)</f>
        <v/>
      </c>
      <c r="U40" s="137"/>
      <c r="V40" s="137" t="str">
        <f>IF(留学状況調査入力票!P49="","",留学状況調査入力票!P49)</f>
        <v/>
      </c>
      <c r="W40" s="137"/>
      <c r="X40" s="137" t="str">
        <f>IF(OR(留学状況調査入力票!Q49="",留学状況調査入力票!R49=""),"",留学状況調査入力票!Q49&amp;留学状況調査入力票!R49)</f>
        <v/>
      </c>
      <c r="Y40" s="137"/>
      <c r="Z40" s="137"/>
      <c r="AA40" s="137"/>
      <c r="AB40" s="125" t="str">
        <f>IF(留学状況調査入力票!S49="","",留学状況調査入力票!S49)</f>
        <v/>
      </c>
      <c r="AC40" s="136" t="str">
        <f t="shared" si="3"/>
        <v/>
      </c>
      <c r="AD40" s="125" t="str">
        <f>IF(OR(C40="",留学状況調査入力票!$C$8=""),"",留学状況調査入力票!$C$8)</f>
        <v/>
      </c>
      <c r="AE40" s="136" t="str">
        <f>IF(留学状況調査入力票!AK49="","",留学状況調査入力票!AK49)</f>
        <v/>
      </c>
      <c r="AF40" s="136" t="str">
        <f>IF(留学状況調査入力票!AL49="","",留学状況調査入力票!AL49)</f>
        <v/>
      </c>
      <c r="AG40" s="136" t="str">
        <f>IF(留学状況調査入力票!AM49="","",留学状況調査入力票!AM49)</f>
        <v/>
      </c>
      <c r="AH40" s="136" t="str">
        <f>IF(留学状況調査入力票!AN49="","",留学状況調査入力票!AN49)</f>
        <v/>
      </c>
      <c r="AI40" s="136" t="str">
        <f>IF(留学状況調査入力票!AO49="","",留学状況調査入力票!AO49)</f>
        <v/>
      </c>
      <c r="AJ40" s="136" t="str">
        <f>IF(留学状況調査入力票!AP49="","",留学状況調査入力票!AP49)</f>
        <v/>
      </c>
      <c r="AK40" s="136" t="str">
        <f>IF(留学状況調査入力票!AQ49="","",留学状況調査入力票!AQ49)</f>
        <v/>
      </c>
    </row>
    <row r="41" spans="1:37">
      <c r="A41" s="137" t="str">
        <f t="shared" si="2"/>
        <v/>
      </c>
      <c r="B41" s="136"/>
      <c r="C41" s="137" t="str">
        <f>IF(留学状況調査入力票!A50="","",留学状況調査入力票!A50)</f>
        <v/>
      </c>
      <c r="D41" s="137" t="str">
        <f>IF(OR(留学状況調査入力票!C50="",留学状況調査入力票!D50="",留学状況調査入力票!E50=""),"",留学状況調査入力票!C50&amp;留学状況調査入力票!D50&amp;留学状況調査入力票!E50)</f>
        <v/>
      </c>
      <c r="E41" s="137"/>
      <c r="F41" s="136" t="str">
        <f>IF(留学状況調査入力票!A50="","",6)</f>
        <v/>
      </c>
      <c r="G41" s="137"/>
      <c r="H41" s="137" t="str">
        <f>IF(留学状況調査入力票!F50="","",留学状況調査入力票!F50)</f>
        <v/>
      </c>
      <c r="I41" s="137"/>
      <c r="J41" s="137" t="str">
        <f>IF(OR(留学状況調査入力票!G50="",留学状況調査入力票!H50=""),"",留学状況調査入力票!G50&amp;留学状況調査入力票!H50)</f>
        <v/>
      </c>
      <c r="K41" s="137"/>
      <c r="L41" s="137" t="str">
        <f>IF(留学状況調査入力票!I50="","",留学状況調査入力票!I50)</f>
        <v/>
      </c>
      <c r="M41" s="137"/>
      <c r="N41" s="137" t="str">
        <f>IF(留学状況調査入力票!J50="","",留学状況調査入力票!J50)</f>
        <v/>
      </c>
      <c r="O41" s="137"/>
      <c r="P41" s="137" t="str">
        <f>IF(OR(留学状況調査入力票!K50="",留学状況調査入力票!L50="",留学状況調査入力票!M50=""),"",留学状況調査入力票!K50&amp;留学状況調査入力票!L50&amp;留学状況調査入力票!M50)</f>
        <v/>
      </c>
      <c r="Q41" s="137"/>
      <c r="R41" s="137" t="str">
        <f>IF(留学状況調査入力票!N50="","",留学状況調査入力票!N50)</f>
        <v/>
      </c>
      <c r="S41" s="137"/>
      <c r="T41" s="137" t="str">
        <f>IF(留学状況調査入力票!O50="","",留学状況調査入力票!O50)</f>
        <v/>
      </c>
      <c r="U41" s="137"/>
      <c r="V41" s="137" t="str">
        <f>IF(留学状況調査入力票!P50="","",留学状況調査入力票!P50)</f>
        <v/>
      </c>
      <c r="W41" s="137"/>
      <c r="X41" s="137" t="str">
        <f>IF(OR(留学状況調査入力票!Q50="",留学状況調査入力票!R50=""),"",留学状況調査入力票!Q50&amp;留学状況調査入力票!R50)</f>
        <v/>
      </c>
      <c r="Y41" s="137"/>
      <c r="Z41" s="137"/>
      <c r="AA41" s="137"/>
      <c r="AB41" s="125" t="str">
        <f>IF(留学状況調査入力票!S50="","",留学状況調査入力票!S50)</f>
        <v/>
      </c>
      <c r="AC41" s="136" t="str">
        <f t="shared" si="3"/>
        <v/>
      </c>
      <c r="AD41" s="125" t="str">
        <f>IF(OR(C41="",留学状況調査入力票!$C$8=""),"",留学状況調査入力票!$C$8)</f>
        <v/>
      </c>
      <c r="AE41" s="136" t="str">
        <f>IF(留学状況調査入力票!AK50="","",留学状況調査入力票!AK50)</f>
        <v/>
      </c>
      <c r="AF41" s="136" t="str">
        <f>IF(留学状況調査入力票!AL50="","",留学状況調査入力票!AL50)</f>
        <v/>
      </c>
      <c r="AG41" s="136" t="str">
        <f>IF(留学状況調査入力票!AM50="","",留学状況調査入力票!AM50)</f>
        <v/>
      </c>
      <c r="AH41" s="136" t="str">
        <f>IF(留学状況調査入力票!AN50="","",留学状況調査入力票!AN50)</f>
        <v/>
      </c>
      <c r="AI41" s="136" t="str">
        <f>IF(留学状況調査入力票!AO50="","",留学状況調査入力票!AO50)</f>
        <v/>
      </c>
      <c r="AJ41" s="136" t="str">
        <f>IF(留学状況調査入力票!AP50="","",留学状況調査入力票!AP50)</f>
        <v/>
      </c>
      <c r="AK41" s="136" t="str">
        <f>IF(留学状況調査入力票!AQ50="","",留学状況調査入力票!AQ50)</f>
        <v/>
      </c>
    </row>
    <row r="42" spans="1:37">
      <c r="A42" s="137" t="str">
        <f t="shared" si="2"/>
        <v/>
      </c>
      <c r="B42" s="136"/>
      <c r="C42" s="137" t="str">
        <f>IF(留学状況調査入力票!A51="","",留学状況調査入力票!A51)</f>
        <v/>
      </c>
      <c r="D42" s="137" t="str">
        <f>IF(OR(留学状況調査入力票!C51="",留学状況調査入力票!D51="",留学状況調査入力票!E51=""),"",留学状況調査入力票!C51&amp;留学状況調査入力票!D51&amp;留学状況調査入力票!E51)</f>
        <v/>
      </c>
      <c r="E42" s="137"/>
      <c r="F42" s="136" t="str">
        <f>IF(留学状況調査入力票!A51="","",6)</f>
        <v/>
      </c>
      <c r="G42" s="137"/>
      <c r="H42" s="137" t="str">
        <f>IF(留学状況調査入力票!F51="","",留学状況調査入力票!F51)</f>
        <v/>
      </c>
      <c r="I42" s="137"/>
      <c r="J42" s="137" t="str">
        <f>IF(OR(留学状況調査入力票!G51="",留学状況調査入力票!H51=""),"",留学状況調査入力票!G51&amp;留学状況調査入力票!H51)</f>
        <v/>
      </c>
      <c r="K42" s="137"/>
      <c r="L42" s="137" t="str">
        <f>IF(留学状況調査入力票!I51="","",留学状況調査入力票!I51)</f>
        <v/>
      </c>
      <c r="M42" s="137"/>
      <c r="N42" s="137" t="str">
        <f>IF(留学状況調査入力票!J51="","",留学状況調査入力票!J51)</f>
        <v/>
      </c>
      <c r="O42" s="137"/>
      <c r="P42" s="137" t="str">
        <f>IF(OR(留学状況調査入力票!K51="",留学状況調査入力票!L51="",留学状況調査入力票!M51=""),"",留学状況調査入力票!K51&amp;留学状況調査入力票!L51&amp;留学状況調査入力票!M51)</f>
        <v/>
      </c>
      <c r="Q42" s="137"/>
      <c r="R42" s="137" t="str">
        <f>IF(留学状況調査入力票!N51="","",留学状況調査入力票!N51)</f>
        <v/>
      </c>
      <c r="S42" s="137"/>
      <c r="T42" s="137" t="str">
        <f>IF(留学状況調査入力票!O51="","",留学状況調査入力票!O51)</f>
        <v/>
      </c>
      <c r="U42" s="137"/>
      <c r="V42" s="137" t="str">
        <f>IF(留学状況調査入力票!P51="","",留学状況調査入力票!P51)</f>
        <v/>
      </c>
      <c r="W42" s="137"/>
      <c r="X42" s="137" t="str">
        <f>IF(OR(留学状況調査入力票!Q51="",留学状況調査入力票!R51=""),"",留学状況調査入力票!Q51&amp;留学状況調査入力票!R51)</f>
        <v/>
      </c>
      <c r="Y42" s="137"/>
      <c r="Z42" s="137"/>
      <c r="AA42" s="137"/>
      <c r="AB42" s="125" t="str">
        <f>IF(留学状況調査入力票!S51="","",留学状況調査入力票!S51)</f>
        <v/>
      </c>
      <c r="AC42" s="136" t="str">
        <f t="shared" si="3"/>
        <v/>
      </c>
      <c r="AD42" s="125" t="str">
        <f>IF(OR(C42="",留学状況調査入力票!$C$8=""),"",留学状況調査入力票!$C$8)</f>
        <v/>
      </c>
      <c r="AE42" s="136" t="str">
        <f>IF(留学状況調査入力票!AK51="","",留学状況調査入力票!AK51)</f>
        <v/>
      </c>
      <c r="AF42" s="136" t="str">
        <f>IF(留学状況調査入力票!AL51="","",留学状況調査入力票!AL51)</f>
        <v/>
      </c>
      <c r="AG42" s="136" t="str">
        <f>IF(留学状況調査入力票!AM51="","",留学状況調査入力票!AM51)</f>
        <v/>
      </c>
      <c r="AH42" s="136" t="str">
        <f>IF(留学状況調査入力票!AN51="","",留学状況調査入力票!AN51)</f>
        <v/>
      </c>
      <c r="AI42" s="136" t="str">
        <f>IF(留学状況調査入力票!AO51="","",留学状況調査入力票!AO51)</f>
        <v/>
      </c>
      <c r="AJ42" s="136" t="str">
        <f>IF(留学状況調査入力票!AP51="","",留学状況調査入力票!AP51)</f>
        <v/>
      </c>
      <c r="AK42" s="136" t="str">
        <f>IF(留学状況調査入力票!AQ51="","",留学状況調査入力票!AQ51)</f>
        <v/>
      </c>
    </row>
    <row r="43" spans="1:37">
      <c r="A43" s="137" t="str">
        <f t="shared" si="2"/>
        <v/>
      </c>
      <c r="B43" s="136"/>
      <c r="C43" s="137" t="str">
        <f>IF(留学状況調査入力票!A52="","",留学状況調査入力票!A52)</f>
        <v/>
      </c>
      <c r="D43" s="137" t="str">
        <f>IF(OR(留学状況調査入力票!C52="",留学状況調査入力票!D52="",留学状況調査入力票!E52=""),"",留学状況調査入力票!C52&amp;留学状況調査入力票!D52&amp;留学状況調査入力票!E52)</f>
        <v/>
      </c>
      <c r="E43" s="137"/>
      <c r="F43" s="136" t="str">
        <f>IF(留学状況調査入力票!A52="","",6)</f>
        <v/>
      </c>
      <c r="G43" s="137"/>
      <c r="H43" s="137" t="str">
        <f>IF(留学状況調査入力票!F52="","",留学状況調査入力票!F52)</f>
        <v/>
      </c>
      <c r="I43" s="137"/>
      <c r="J43" s="137" t="str">
        <f>IF(OR(留学状況調査入力票!G52="",留学状況調査入力票!H52=""),"",留学状況調査入力票!G52&amp;留学状況調査入力票!H52)</f>
        <v/>
      </c>
      <c r="K43" s="137"/>
      <c r="L43" s="137" t="str">
        <f>IF(留学状況調査入力票!I52="","",留学状況調査入力票!I52)</f>
        <v/>
      </c>
      <c r="M43" s="137"/>
      <c r="N43" s="137" t="str">
        <f>IF(留学状況調査入力票!J52="","",留学状況調査入力票!J52)</f>
        <v/>
      </c>
      <c r="O43" s="137"/>
      <c r="P43" s="137" t="str">
        <f>IF(OR(留学状況調査入力票!K52="",留学状況調査入力票!L52="",留学状況調査入力票!M52=""),"",留学状況調査入力票!K52&amp;留学状況調査入力票!L52&amp;留学状況調査入力票!M52)</f>
        <v/>
      </c>
      <c r="Q43" s="137"/>
      <c r="R43" s="137" t="str">
        <f>IF(留学状況調査入力票!N52="","",留学状況調査入力票!N52)</f>
        <v/>
      </c>
      <c r="S43" s="137"/>
      <c r="T43" s="137" t="str">
        <f>IF(留学状況調査入力票!O52="","",留学状況調査入力票!O52)</f>
        <v/>
      </c>
      <c r="U43" s="137"/>
      <c r="V43" s="137" t="str">
        <f>IF(留学状況調査入力票!P52="","",留学状況調査入力票!P52)</f>
        <v/>
      </c>
      <c r="W43" s="137"/>
      <c r="X43" s="137" t="str">
        <f>IF(OR(留学状況調査入力票!Q52="",留学状況調査入力票!R52=""),"",留学状況調査入力票!Q52&amp;留学状況調査入力票!R52)</f>
        <v/>
      </c>
      <c r="Y43" s="137"/>
      <c r="Z43" s="137"/>
      <c r="AA43" s="137"/>
      <c r="AB43" s="125" t="str">
        <f>IF(留学状況調査入力票!S52="","",留学状況調査入力票!S52)</f>
        <v/>
      </c>
      <c r="AC43" s="136" t="str">
        <f t="shared" si="3"/>
        <v/>
      </c>
      <c r="AD43" s="125" t="str">
        <f>IF(OR(C43="",留学状況調査入力票!$C$8=""),"",留学状況調査入力票!$C$8)</f>
        <v/>
      </c>
      <c r="AE43" s="136" t="str">
        <f>IF(留学状況調査入力票!AK52="","",留学状況調査入力票!AK52)</f>
        <v/>
      </c>
      <c r="AF43" s="136" t="str">
        <f>IF(留学状況調査入力票!AL52="","",留学状況調査入力票!AL52)</f>
        <v/>
      </c>
      <c r="AG43" s="136" t="str">
        <f>IF(留学状況調査入力票!AM52="","",留学状況調査入力票!AM52)</f>
        <v/>
      </c>
      <c r="AH43" s="136" t="str">
        <f>IF(留学状況調査入力票!AN52="","",留学状況調査入力票!AN52)</f>
        <v/>
      </c>
      <c r="AI43" s="136" t="str">
        <f>IF(留学状況調査入力票!AO52="","",留学状況調査入力票!AO52)</f>
        <v/>
      </c>
      <c r="AJ43" s="136" t="str">
        <f>IF(留学状況調査入力票!AP52="","",留学状況調査入力票!AP52)</f>
        <v/>
      </c>
      <c r="AK43" s="136" t="str">
        <f>IF(留学状況調査入力票!AQ52="","",留学状況調査入力票!AQ52)</f>
        <v/>
      </c>
    </row>
    <row r="44" spans="1:37">
      <c r="A44" s="137" t="str">
        <f t="shared" si="2"/>
        <v/>
      </c>
      <c r="B44" s="136"/>
      <c r="C44" s="137" t="str">
        <f>IF(留学状況調査入力票!A53="","",留学状況調査入力票!A53)</f>
        <v/>
      </c>
      <c r="D44" s="137" t="str">
        <f>IF(OR(留学状況調査入力票!C53="",留学状況調査入力票!D53="",留学状況調査入力票!E53=""),"",留学状況調査入力票!C53&amp;留学状況調査入力票!D53&amp;留学状況調査入力票!E53)</f>
        <v/>
      </c>
      <c r="E44" s="137"/>
      <c r="F44" s="136" t="str">
        <f>IF(留学状況調査入力票!A53="","",6)</f>
        <v/>
      </c>
      <c r="G44" s="137"/>
      <c r="H44" s="137" t="str">
        <f>IF(留学状況調査入力票!F53="","",留学状況調査入力票!F53)</f>
        <v/>
      </c>
      <c r="I44" s="137"/>
      <c r="J44" s="137" t="str">
        <f>IF(OR(留学状況調査入力票!G53="",留学状況調査入力票!H53=""),"",留学状況調査入力票!G53&amp;留学状況調査入力票!H53)</f>
        <v/>
      </c>
      <c r="K44" s="137"/>
      <c r="L44" s="137" t="str">
        <f>IF(留学状況調査入力票!I53="","",留学状況調査入力票!I53)</f>
        <v/>
      </c>
      <c r="M44" s="137"/>
      <c r="N44" s="137" t="str">
        <f>IF(留学状況調査入力票!J53="","",留学状況調査入力票!J53)</f>
        <v/>
      </c>
      <c r="O44" s="137"/>
      <c r="P44" s="137" t="str">
        <f>IF(OR(留学状況調査入力票!K53="",留学状況調査入力票!L53="",留学状況調査入力票!M53=""),"",留学状況調査入力票!K53&amp;留学状況調査入力票!L53&amp;留学状況調査入力票!M53)</f>
        <v/>
      </c>
      <c r="Q44" s="137"/>
      <c r="R44" s="137" t="str">
        <f>IF(留学状況調査入力票!N53="","",留学状況調査入力票!N53)</f>
        <v/>
      </c>
      <c r="S44" s="137"/>
      <c r="T44" s="137" t="str">
        <f>IF(留学状況調査入力票!O53="","",留学状況調査入力票!O53)</f>
        <v/>
      </c>
      <c r="U44" s="137"/>
      <c r="V44" s="137" t="str">
        <f>IF(留学状況調査入力票!P53="","",留学状況調査入力票!P53)</f>
        <v/>
      </c>
      <c r="W44" s="137"/>
      <c r="X44" s="137" t="str">
        <f>IF(OR(留学状況調査入力票!Q53="",留学状況調査入力票!R53=""),"",留学状況調査入力票!Q53&amp;留学状況調査入力票!R53)</f>
        <v/>
      </c>
      <c r="Y44" s="137"/>
      <c r="Z44" s="137"/>
      <c r="AA44" s="137"/>
      <c r="AB44" s="125" t="str">
        <f>IF(留学状況調査入力票!S53="","",留学状況調査入力票!S53)</f>
        <v/>
      </c>
      <c r="AC44" s="136" t="str">
        <f t="shared" si="3"/>
        <v/>
      </c>
      <c r="AD44" s="125" t="str">
        <f>IF(OR(C44="",留学状況調査入力票!$C$8=""),"",留学状況調査入力票!$C$8)</f>
        <v/>
      </c>
      <c r="AE44" s="136" t="str">
        <f>IF(留学状況調査入力票!AK53="","",留学状況調査入力票!AK53)</f>
        <v/>
      </c>
      <c r="AF44" s="136" t="str">
        <f>IF(留学状況調査入力票!AL53="","",留学状況調査入力票!AL53)</f>
        <v/>
      </c>
      <c r="AG44" s="136" t="str">
        <f>IF(留学状況調査入力票!AM53="","",留学状況調査入力票!AM53)</f>
        <v/>
      </c>
      <c r="AH44" s="136" t="str">
        <f>IF(留学状況調査入力票!AN53="","",留学状況調査入力票!AN53)</f>
        <v/>
      </c>
      <c r="AI44" s="136" t="str">
        <f>IF(留学状況調査入力票!AO53="","",留学状況調査入力票!AO53)</f>
        <v/>
      </c>
      <c r="AJ44" s="136" t="str">
        <f>IF(留学状況調査入力票!AP53="","",留学状況調査入力票!AP53)</f>
        <v/>
      </c>
      <c r="AK44" s="136" t="str">
        <f>IF(留学状況調査入力票!AQ53="","",留学状況調査入力票!AQ53)</f>
        <v/>
      </c>
    </row>
    <row r="45" spans="1:37">
      <c r="A45" s="137" t="str">
        <f t="shared" si="2"/>
        <v/>
      </c>
      <c r="B45" s="136"/>
      <c r="C45" s="137" t="str">
        <f>IF(留学状況調査入力票!A54="","",留学状況調査入力票!A54)</f>
        <v/>
      </c>
      <c r="D45" s="137" t="str">
        <f>IF(OR(留学状況調査入力票!C54="",留学状況調査入力票!D54="",留学状況調査入力票!E54=""),"",留学状況調査入力票!C54&amp;留学状況調査入力票!D54&amp;留学状況調査入力票!E54)</f>
        <v/>
      </c>
      <c r="E45" s="137"/>
      <c r="F45" s="136" t="str">
        <f>IF(留学状況調査入力票!A54="","",6)</f>
        <v/>
      </c>
      <c r="G45" s="137"/>
      <c r="H45" s="137" t="str">
        <f>IF(留学状況調査入力票!F54="","",留学状況調査入力票!F54)</f>
        <v/>
      </c>
      <c r="I45" s="137"/>
      <c r="J45" s="137" t="str">
        <f>IF(OR(留学状況調査入力票!G54="",留学状況調査入力票!H54=""),"",留学状況調査入力票!G54&amp;留学状況調査入力票!H54)</f>
        <v/>
      </c>
      <c r="K45" s="137"/>
      <c r="L45" s="137" t="str">
        <f>IF(留学状況調査入力票!I54="","",留学状況調査入力票!I54)</f>
        <v/>
      </c>
      <c r="M45" s="137"/>
      <c r="N45" s="137" t="str">
        <f>IF(留学状況調査入力票!J54="","",留学状況調査入力票!J54)</f>
        <v/>
      </c>
      <c r="O45" s="137"/>
      <c r="P45" s="137" t="str">
        <f>IF(OR(留学状況調査入力票!K54="",留学状況調査入力票!L54="",留学状況調査入力票!M54=""),"",留学状況調査入力票!K54&amp;留学状況調査入力票!L54&amp;留学状況調査入力票!M54)</f>
        <v/>
      </c>
      <c r="Q45" s="137"/>
      <c r="R45" s="137" t="str">
        <f>IF(留学状況調査入力票!N54="","",留学状況調査入力票!N54)</f>
        <v/>
      </c>
      <c r="S45" s="137"/>
      <c r="T45" s="137" t="str">
        <f>IF(留学状況調査入力票!O54="","",留学状況調査入力票!O54)</f>
        <v/>
      </c>
      <c r="U45" s="137"/>
      <c r="V45" s="137" t="str">
        <f>IF(留学状況調査入力票!P54="","",留学状況調査入力票!P54)</f>
        <v/>
      </c>
      <c r="W45" s="137"/>
      <c r="X45" s="137" t="str">
        <f>IF(OR(留学状況調査入力票!Q54="",留学状況調査入力票!R54=""),"",留学状況調査入力票!Q54&amp;留学状況調査入力票!R54)</f>
        <v/>
      </c>
      <c r="Y45" s="137"/>
      <c r="Z45" s="137"/>
      <c r="AA45" s="137"/>
      <c r="AB45" s="125" t="str">
        <f>IF(留学状況調査入力票!S54="","",留学状況調査入力票!S54)</f>
        <v/>
      </c>
      <c r="AC45" s="136" t="str">
        <f t="shared" si="3"/>
        <v/>
      </c>
      <c r="AD45" s="125" t="str">
        <f>IF(OR(C45="",留学状況調査入力票!$C$8=""),"",留学状況調査入力票!$C$8)</f>
        <v/>
      </c>
      <c r="AE45" s="136" t="str">
        <f>IF(留学状況調査入力票!AK54="","",留学状況調査入力票!AK54)</f>
        <v/>
      </c>
      <c r="AF45" s="136" t="str">
        <f>IF(留学状況調査入力票!AL54="","",留学状況調査入力票!AL54)</f>
        <v/>
      </c>
      <c r="AG45" s="136" t="str">
        <f>IF(留学状況調査入力票!AM54="","",留学状況調査入力票!AM54)</f>
        <v/>
      </c>
      <c r="AH45" s="136" t="str">
        <f>IF(留学状況調査入力票!AN54="","",留学状況調査入力票!AN54)</f>
        <v/>
      </c>
      <c r="AI45" s="136" t="str">
        <f>IF(留学状況調査入力票!AO54="","",留学状況調査入力票!AO54)</f>
        <v/>
      </c>
      <c r="AJ45" s="136" t="str">
        <f>IF(留学状況調査入力票!AP54="","",留学状況調査入力票!AP54)</f>
        <v/>
      </c>
      <c r="AK45" s="136" t="str">
        <f>IF(留学状況調査入力票!AQ54="","",留学状況調査入力票!AQ54)</f>
        <v/>
      </c>
    </row>
    <row r="46" spans="1:37">
      <c r="A46" s="137" t="str">
        <f t="shared" si="2"/>
        <v/>
      </c>
      <c r="B46" s="136"/>
      <c r="C46" s="137" t="str">
        <f>IF(留学状況調査入力票!A55="","",留学状況調査入力票!A55)</f>
        <v/>
      </c>
      <c r="D46" s="137" t="str">
        <f>IF(OR(留学状況調査入力票!C55="",留学状況調査入力票!D55="",留学状況調査入力票!E55=""),"",留学状況調査入力票!C55&amp;留学状況調査入力票!D55&amp;留学状況調査入力票!E55)</f>
        <v/>
      </c>
      <c r="E46" s="137"/>
      <c r="F46" s="136" t="str">
        <f>IF(留学状況調査入力票!A55="","",6)</f>
        <v/>
      </c>
      <c r="G46" s="137"/>
      <c r="H46" s="137" t="str">
        <f>IF(留学状況調査入力票!F55="","",留学状況調査入力票!F55)</f>
        <v/>
      </c>
      <c r="I46" s="137"/>
      <c r="J46" s="137" t="str">
        <f>IF(OR(留学状況調査入力票!G55="",留学状況調査入力票!H55=""),"",留学状況調査入力票!G55&amp;留学状況調査入力票!H55)</f>
        <v/>
      </c>
      <c r="K46" s="137"/>
      <c r="L46" s="137" t="str">
        <f>IF(留学状況調査入力票!I55="","",留学状況調査入力票!I55)</f>
        <v/>
      </c>
      <c r="M46" s="137"/>
      <c r="N46" s="137" t="str">
        <f>IF(留学状況調査入力票!J55="","",留学状況調査入力票!J55)</f>
        <v/>
      </c>
      <c r="O46" s="137"/>
      <c r="P46" s="137" t="str">
        <f>IF(OR(留学状況調査入力票!K55="",留学状況調査入力票!L55="",留学状況調査入力票!M55=""),"",留学状況調査入力票!K55&amp;留学状況調査入力票!L55&amp;留学状況調査入力票!M55)</f>
        <v/>
      </c>
      <c r="Q46" s="137"/>
      <c r="R46" s="137" t="str">
        <f>IF(留学状況調査入力票!N55="","",留学状況調査入力票!N55)</f>
        <v/>
      </c>
      <c r="S46" s="137"/>
      <c r="T46" s="137" t="str">
        <f>IF(留学状況調査入力票!O55="","",留学状況調査入力票!O55)</f>
        <v/>
      </c>
      <c r="U46" s="137"/>
      <c r="V46" s="137" t="str">
        <f>IF(留学状況調査入力票!P55="","",留学状況調査入力票!P55)</f>
        <v/>
      </c>
      <c r="W46" s="137"/>
      <c r="X46" s="137" t="str">
        <f>IF(OR(留学状況調査入力票!Q55="",留学状況調査入力票!R55=""),"",留学状況調査入力票!Q55&amp;留学状況調査入力票!R55)</f>
        <v/>
      </c>
      <c r="Y46" s="137"/>
      <c r="Z46" s="137"/>
      <c r="AA46" s="137"/>
      <c r="AB46" s="125" t="str">
        <f>IF(留学状況調査入力票!S55="","",留学状況調査入力票!S55)</f>
        <v/>
      </c>
      <c r="AC46" s="136" t="str">
        <f t="shared" si="3"/>
        <v/>
      </c>
      <c r="AD46" s="125" t="str">
        <f>IF(OR(C46="",留学状況調査入力票!$C$8=""),"",留学状況調査入力票!$C$8)</f>
        <v/>
      </c>
      <c r="AE46" s="136" t="str">
        <f>IF(留学状況調査入力票!AK55="","",留学状況調査入力票!AK55)</f>
        <v/>
      </c>
      <c r="AF46" s="136" t="str">
        <f>IF(留学状況調査入力票!AL55="","",留学状況調査入力票!AL55)</f>
        <v/>
      </c>
      <c r="AG46" s="136" t="str">
        <f>IF(留学状況調査入力票!AM55="","",留学状況調査入力票!AM55)</f>
        <v/>
      </c>
      <c r="AH46" s="136" t="str">
        <f>IF(留学状況調査入力票!AN55="","",留学状況調査入力票!AN55)</f>
        <v/>
      </c>
      <c r="AI46" s="136" t="str">
        <f>IF(留学状況調査入力票!AO55="","",留学状況調査入力票!AO55)</f>
        <v/>
      </c>
      <c r="AJ46" s="136" t="str">
        <f>IF(留学状況調査入力票!AP55="","",留学状況調査入力票!AP55)</f>
        <v/>
      </c>
      <c r="AK46" s="136" t="str">
        <f>IF(留学状況調査入力票!AQ55="","",留学状況調査入力票!AQ55)</f>
        <v/>
      </c>
    </row>
    <row r="47" spans="1:37">
      <c r="A47" s="137" t="str">
        <f t="shared" si="2"/>
        <v/>
      </c>
      <c r="B47" s="136"/>
      <c r="C47" s="137" t="str">
        <f>IF(留学状況調査入力票!A56="","",留学状況調査入力票!A56)</f>
        <v/>
      </c>
      <c r="D47" s="137" t="str">
        <f>IF(OR(留学状況調査入力票!C56="",留学状況調査入力票!D56="",留学状況調査入力票!E56=""),"",留学状況調査入力票!C56&amp;留学状況調査入力票!D56&amp;留学状況調査入力票!E56)</f>
        <v/>
      </c>
      <c r="E47" s="137"/>
      <c r="F47" s="136" t="str">
        <f>IF(留学状況調査入力票!A56="","",6)</f>
        <v/>
      </c>
      <c r="G47" s="137"/>
      <c r="H47" s="137" t="str">
        <f>IF(留学状況調査入力票!F56="","",留学状況調査入力票!F56)</f>
        <v/>
      </c>
      <c r="I47" s="137"/>
      <c r="J47" s="137" t="str">
        <f>IF(OR(留学状況調査入力票!G56="",留学状況調査入力票!H56=""),"",留学状況調査入力票!G56&amp;留学状況調査入力票!H56)</f>
        <v/>
      </c>
      <c r="K47" s="137"/>
      <c r="L47" s="137" t="str">
        <f>IF(留学状況調査入力票!I56="","",留学状況調査入力票!I56)</f>
        <v/>
      </c>
      <c r="M47" s="137"/>
      <c r="N47" s="137" t="str">
        <f>IF(留学状況調査入力票!J56="","",留学状況調査入力票!J56)</f>
        <v/>
      </c>
      <c r="O47" s="137"/>
      <c r="P47" s="137" t="str">
        <f>IF(OR(留学状況調査入力票!K56="",留学状況調査入力票!L56="",留学状況調査入力票!M56=""),"",留学状況調査入力票!K56&amp;留学状況調査入力票!L56&amp;留学状況調査入力票!M56)</f>
        <v/>
      </c>
      <c r="Q47" s="137"/>
      <c r="R47" s="137" t="str">
        <f>IF(留学状況調査入力票!N56="","",留学状況調査入力票!N56)</f>
        <v/>
      </c>
      <c r="S47" s="137"/>
      <c r="T47" s="137" t="str">
        <f>IF(留学状況調査入力票!O56="","",留学状況調査入力票!O56)</f>
        <v/>
      </c>
      <c r="U47" s="137"/>
      <c r="V47" s="137" t="str">
        <f>IF(留学状況調査入力票!P56="","",留学状況調査入力票!P56)</f>
        <v/>
      </c>
      <c r="W47" s="137"/>
      <c r="X47" s="137" t="str">
        <f>IF(OR(留学状況調査入力票!Q56="",留学状況調査入力票!R56=""),"",留学状況調査入力票!Q56&amp;留学状況調査入力票!R56)</f>
        <v/>
      </c>
      <c r="Y47" s="137"/>
      <c r="Z47" s="137"/>
      <c r="AA47" s="137"/>
      <c r="AB47" s="125" t="str">
        <f>IF(留学状況調査入力票!S56="","",留学状況調査入力票!S56)</f>
        <v/>
      </c>
      <c r="AC47" s="136" t="str">
        <f t="shared" si="3"/>
        <v/>
      </c>
      <c r="AD47" s="125" t="str">
        <f>IF(OR(C47="",留学状況調査入力票!$C$8=""),"",留学状況調査入力票!$C$8)</f>
        <v/>
      </c>
      <c r="AE47" s="136" t="str">
        <f>IF(留学状況調査入力票!AK56="","",留学状況調査入力票!AK56)</f>
        <v/>
      </c>
      <c r="AF47" s="136" t="str">
        <f>IF(留学状況調査入力票!AL56="","",留学状況調査入力票!AL56)</f>
        <v/>
      </c>
      <c r="AG47" s="136" t="str">
        <f>IF(留学状況調査入力票!AM56="","",留学状況調査入力票!AM56)</f>
        <v/>
      </c>
      <c r="AH47" s="136" t="str">
        <f>IF(留学状況調査入力票!AN56="","",留学状況調査入力票!AN56)</f>
        <v/>
      </c>
      <c r="AI47" s="136" t="str">
        <f>IF(留学状況調査入力票!AO56="","",留学状況調査入力票!AO56)</f>
        <v/>
      </c>
      <c r="AJ47" s="136" t="str">
        <f>IF(留学状況調査入力票!AP56="","",留学状況調査入力票!AP56)</f>
        <v/>
      </c>
      <c r="AK47" s="136" t="str">
        <f>IF(留学状況調査入力票!AQ56="","",留学状況調査入力票!AQ56)</f>
        <v/>
      </c>
    </row>
    <row r="48" spans="1:37">
      <c r="A48" s="137" t="str">
        <f t="shared" si="2"/>
        <v/>
      </c>
      <c r="B48" s="136"/>
      <c r="C48" s="137" t="str">
        <f>IF(留学状況調査入力票!A57="","",留学状況調査入力票!A57)</f>
        <v/>
      </c>
      <c r="D48" s="137" t="str">
        <f>IF(OR(留学状況調査入力票!C57="",留学状況調査入力票!D57="",留学状況調査入力票!E57=""),"",留学状況調査入力票!C57&amp;留学状況調査入力票!D57&amp;留学状況調査入力票!E57)</f>
        <v/>
      </c>
      <c r="E48" s="137"/>
      <c r="F48" s="136" t="str">
        <f>IF(留学状況調査入力票!A57="","",6)</f>
        <v/>
      </c>
      <c r="G48" s="137"/>
      <c r="H48" s="137" t="str">
        <f>IF(留学状況調査入力票!F57="","",留学状況調査入力票!F57)</f>
        <v/>
      </c>
      <c r="I48" s="137"/>
      <c r="J48" s="137" t="str">
        <f>IF(OR(留学状況調査入力票!G57="",留学状況調査入力票!H57=""),"",留学状況調査入力票!G57&amp;留学状況調査入力票!H57)</f>
        <v/>
      </c>
      <c r="K48" s="137"/>
      <c r="L48" s="137" t="str">
        <f>IF(留学状況調査入力票!I57="","",留学状況調査入力票!I57)</f>
        <v/>
      </c>
      <c r="M48" s="137"/>
      <c r="N48" s="137" t="str">
        <f>IF(留学状況調査入力票!J57="","",留学状況調査入力票!J57)</f>
        <v/>
      </c>
      <c r="O48" s="137"/>
      <c r="P48" s="137" t="str">
        <f>IF(OR(留学状況調査入力票!K57="",留学状況調査入力票!L57="",留学状況調査入力票!M57=""),"",留学状況調査入力票!K57&amp;留学状況調査入力票!L57&amp;留学状況調査入力票!M57)</f>
        <v/>
      </c>
      <c r="Q48" s="137"/>
      <c r="R48" s="137" t="str">
        <f>IF(留学状況調査入力票!N57="","",留学状況調査入力票!N57)</f>
        <v/>
      </c>
      <c r="S48" s="137"/>
      <c r="T48" s="137" t="str">
        <f>IF(留学状況調査入力票!O57="","",留学状況調査入力票!O57)</f>
        <v/>
      </c>
      <c r="U48" s="137"/>
      <c r="V48" s="137" t="str">
        <f>IF(留学状況調査入力票!P57="","",留学状況調査入力票!P57)</f>
        <v/>
      </c>
      <c r="W48" s="137"/>
      <c r="X48" s="137" t="str">
        <f>IF(OR(留学状況調査入力票!Q57="",留学状況調査入力票!R57=""),"",留学状況調査入力票!Q57&amp;留学状況調査入力票!R57)</f>
        <v/>
      </c>
      <c r="Y48" s="137"/>
      <c r="Z48" s="137"/>
      <c r="AA48" s="137"/>
      <c r="AB48" s="125" t="str">
        <f>IF(留学状況調査入力票!S57="","",留学状況調査入力票!S57)</f>
        <v/>
      </c>
      <c r="AC48" s="136" t="str">
        <f t="shared" si="3"/>
        <v/>
      </c>
      <c r="AD48" s="125" t="str">
        <f>IF(OR(C48="",留学状況調査入力票!$C$8=""),"",留学状況調査入力票!$C$8)</f>
        <v/>
      </c>
      <c r="AE48" s="136" t="str">
        <f>IF(留学状況調査入力票!AK57="","",留学状況調査入力票!AK57)</f>
        <v/>
      </c>
      <c r="AF48" s="136" t="str">
        <f>IF(留学状況調査入力票!AL57="","",留学状況調査入力票!AL57)</f>
        <v/>
      </c>
      <c r="AG48" s="136" t="str">
        <f>IF(留学状況調査入力票!AM57="","",留学状況調査入力票!AM57)</f>
        <v/>
      </c>
      <c r="AH48" s="136" t="str">
        <f>IF(留学状況調査入力票!AN57="","",留学状況調査入力票!AN57)</f>
        <v/>
      </c>
      <c r="AI48" s="136" t="str">
        <f>IF(留学状況調査入力票!AO57="","",留学状況調査入力票!AO57)</f>
        <v/>
      </c>
      <c r="AJ48" s="136" t="str">
        <f>IF(留学状況調査入力票!AP57="","",留学状況調査入力票!AP57)</f>
        <v/>
      </c>
      <c r="AK48" s="136" t="str">
        <f>IF(留学状況調査入力票!AQ57="","",留学状況調査入力票!AQ57)</f>
        <v/>
      </c>
    </row>
    <row r="49" spans="1:37">
      <c r="A49" s="137" t="str">
        <f t="shared" si="2"/>
        <v/>
      </c>
      <c r="B49" s="136"/>
      <c r="C49" s="137" t="str">
        <f>IF(留学状況調査入力票!A58="","",留学状況調査入力票!A58)</f>
        <v/>
      </c>
      <c r="D49" s="137" t="str">
        <f>IF(OR(留学状況調査入力票!C58="",留学状況調査入力票!D58="",留学状況調査入力票!E58=""),"",留学状況調査入力票!C58&amp;留学状況調査入力票!D58&amp;留学状況調査入力票!E58)</f>
        <v/>
      </c>
      <c r="E49" s="137"/>
      <c r="F49" s="136" t="str">
        <f>IF(留学状況調査入力票!A58="","",6)</f>
        <v/>
      </c>
      <c r="G49" s="137"/>
      <c r="H49" s="137" t="str">
        <f>IF(留学状況調査入力票!F58="","",留学状況調査入力票!F58)</f>
        <v/>
      </c>
      <c r="I49" s="137"/>
      <c r="J49" s="137" t="str">
        <f>IF(OR(留学状況調査入力票!G58="",留学状況調査入力票!H58=""),"",留学状況調査入力票!G58&amp;留学状況調査入力票!H58)</f>
        <v/>
      </c>
      <c r="K49" s="137"/>
      <c r="L49" s="137" t="str">
        <f>IF(留学状況調査入力票!I58="","",留学状況調査入力票!I58)</f>
        <v/>
      </c>
      <c r="M49" s="137"/>
      <c r="N49" s="137" t="str">
        <f>IF(留学状況調査入力票!J58="","",留学状況調査入力票!J58)</f>
        <v/>
      </c>
      <c r="O49" s="137"/>
      <c r="P49" s="137" t="str">
        <f>IF(OR(留学状況調査入力票!K58="",留学状況調査入力票!L58="",留学状況調査入力票!M58=""),"",留学状況調査入力票!K58&amp;留学状況調査入力票!L58&amp;留学状況調査入力票!M58)</f>
        <v/>
      </c>
      <c r="Q49" s="137"/>
      <c r="R49" s="137" t="str">
        <f>IF(留学状況調査入力票!N58="","",留学状況調査入力票!N58)</f>
        <v/>
      </c>
      <c r="S49" s="137"/>
      <c r="T49" s="137" t="str">
        <f>IF(留学状況調査入力票!O58="","",留学状況調査入力票!O58)</f>
        <v/>
      </c>
      <c r="U49" s="137"/>
      <c r="V49" s="137" t="str">
        <f>IF(留学状況調査入力票!P58="","",留学状況調査入力票!P58)</f>
        <v/>
      </c>
      <c r="W49" s="137"/>
      <c r="X49" s="137" t="str">
        <f>IF(OR(留学状況調査入力票!Q58="",留学状況調査入力票!R58=""),"",留学状況調査入力票!Q58&amp;留学状況調査入力票!R58)</f>
        <v/>
      </c>
      <c r="Y49" s="137"/>
      <c r="Z49" s="137"/>
      <c r="AA49" s="137"/>
      <c r="AB49" s="125" t="str">
        <f>IF(留学状況調査入力票!S58="","",留学状況調査入力票!S58)</f>
        <v/>
      </c>
      <c r="AC49" s="136" t="str">
        <f t="shared" si="3"/>
        <v/>
      </c>
      <c r="AD49" s="125" t="str">
        <f>IF(OR(C49="",留学状況調査入力票!$C$8=""),"",留学状況調査入力票!$C$8)</f>
        <v/>
      </c>
      <c r="AE49" s="136" t="str">
        <f>IF(留学状況調査入力票!AK58="","",留学状況調査入力票!AK58)</f>
        <v/>
      </c>
      <c r="AF49" s="136" t="str">
        <f>IF(留学状況調査入力票!AL58="","",留学状況調査入力票!AL58)</f>
        <v/>
      </c>
      <c r="AG49" s="136" t="str">
        <f>IF(留学状況調査入力票!AM58="","",留学状況調査入力票!AM58)</f>
        <v/>
      </c>
      <c r="AH49" s="136" t="str">
        <f>IF(留学状況調査入力票!AN58="","",留学状況調査入力票!AN58)</f>
        <v/>
      </c>
      <c r="AI49" s="136" t="str">
        <f>IF(留学状況調査入力票!AO58="","",留学状況調査入力票!AO58)</f>
        <v/>
      </c>
      <c r="AJ49" s="136" t="str">
        <f>IF(留学状況調査入力票!AP58="","",留学状況調査入力票!AP58)</f>
        <v/>
      </c>
      <c r="AK49" s="136" t="str">
        <f>IF(留学状況調査入力票!AQ58="","",留学状況調査入力票!AQ58)</f>
        <v/>
      </c>
    </row>
    <row r="50" spans="1:37">
      <c r="A50" s="137" t="str">
        <f t="shared" si="2"/>
        <v/>
      </c>
      <c r="B50" s="136"/>
      <c r="C50" s="137" t="str">
        <f>IF(留学状況調査入力票!A59="","",留学状況調査入力票!A59)</f>
        <v/>
      </c>
      <c r="D50" s="137" t="str">
        <f>IF(OR(留学状況調査入力票!C59="",留学状況調査入力票!D59="",留学状況調査入力票!E59=""),"",留学状況調査入力票!C59&amp;留学状況調査入力票!D59&amp;留学状況調査入力票!E59)</f>
        <v/>
      </c>
      <c r="E50" s="137"/>
      <c r="F50" s="136" t="str">
        <f>IF(留学状況調査入力票!A59="","",6)</f>
        <v/>
      </c>
      <c r="G50" s="137"/>
      <c r="H50" s="137" t="str">
        <f>IF(留学状況調査入力票!F59="","",留学状況調査入力票!F59)</f>
        <v/>
      </c>
      <c r="I50" s="137"/>
      <c r="J50" s="137" t="str">
        <f>IF(OR(留学状況調査入力票!G59="",留学状況調査入力票!H59=""),"",留学状況調査入力票!G59&amp;留学状況調査入力票!H59)</f>
        <v/>
      </c>
      <c r="K50" s="137"/>
      <c r="L50" s="137" t="str">
        <f>IF(留学状況調査入力票!I59="","",留学状況調査入力票!I59)</f>
        <v/>
      </c>
      <c r="M50" s="137"/>
      <c r="N50" s="137" t="str">
        <f>IF(留学状況調査入力票!J59="","",留学状況調査入力票!J59)</f>
        <v/>
      </c>
      <c r="O50" s="137"/>
      <c r="P50" s="137" t="str">
        <f>IF(OR(留学状況調査入力票!K59="",留学状況調査入力票!L59="",留学状況調査入力票!M59=""),"",留学状況調査入力票!K59&amp;留学状況調査入力票!L59&amp;留学状況調査入力票!M59)</f>
        <v/>
      </c>
      <c r="Q50" s="137"/>
      <c r="R50" s="137" t="str">
        <f>IF(留学状況調査入力票!N59="","",留学状況調査入力票!N59)</f>
        <v/>
      </c>
      <c r="S50" s="137"/>
      <c r="T50" s="137" t="str">
        <f>IF(留学状況調査入力票!O59="","",留学状況調査入力票!O59)</f>
        <v/>
      </c>
      <c r="U50" s="137"/>
      <c r="V50" s="137" t="str">
        <f>IF(留学状況調査入力票!P59="","",留学状況調査入力票!P59)</f>
        <v/>
      </c>
      <c r="W50" s="137"/>
      <c r="X50" s="137" t="str">
        <f>IF(OR(留学状況調査入力票!Q59="",留学状況調査入力票!R59=""),"",留学状況調査入力票!Q59&amp;留学状況調査入力票!R59)</f>
        <v/>
      </c>
      <c r="Y50" s="137"/>
      <c r="Z50" s="137"/>
      <c r="AA50" s="137"/>
      <c r="AB50" s="125" t="str">
        <f>IF(留学状況調査入力票!S59="","",留学状況調査入力票!S59)</f>
        <v/>
      </c>
      <c r="AC50" s="136" t="str">
        <f t="shared" si="3"/>
        <v/>
      </c>
      <c r="AD50" s="125" t="str">
        <f>IF(OR(C50="",留学状況調査入力票!$C$8=""),"",留学状況調査入力票!$C$8)</f>
        <v/>
      </c>
      <c r="AE50" s="136" t="str">
        <f>IF(留学状況調査入力票!AK59="","",留学状況調査入力票!AK59)</f>
        <v/>
      </c>
      <c r="AF50" s="136" t="str">
        <f>IF(留学状況調査入力票!AL59="","",留学状況調査入力票!AL59)</f>
        <v/>
      </c>
      <c r="AG50" s="136" t="str">
        <f>IF(留学状況調査入力票!AM59="","",留学状況調査入力票!AM59)</f>
        <v/>
      </c>
      <c r="AH50" s="136" t="str">
        <f>IF(留学状況調査入力票!AN59="","",留学状況調査入力票!AN59)</f>
        <v/>
      </c>
      <c r="AI50" s="136" t="str">
        <f>IF(留学状況調査入力票!AO59="","",留学状況調査入力票!AO59)</f>
        <v/>
      </c>
      <c r="AJ50" s="136" t="str">
        <f>IF(留学状況調査入力票!AP59="","",留学状況調査入力票!AP59)</f>
        <v/>
      </c>
      <c r="AK50" s="136" t="str">
        <f>IF(留学状況調査入力票!AQ59="","",留学状況調査入力票!AQ59)</f>
        <v/>
      </c>
    </row>
    <row r="51" spans="1:37">
      <c r="A51" s="137" t="str">
        <f t="shared" si="2"/>
        <v/>
      </c>
      <c r="B51" s="136"/>
      <c r="C51" s="137" t="str">
        <f>IF(留学状況調査入力票!A60="","",留学状況調査入力票!A60)</f>
        <v/>
      </c>
      <c r="D51" s="137" t="str">
        <f>IF(OR(留学状況調査入力票!C60="",留学状況調査入力票!D60="",留学状況調査入力票!E60=""),"",留学状況調査入力票!C60&amp;留学状況調査入力票!D60&amp;留学状況調査入力票!E60)</f>
        <v/>
      </c>
      <c r="E51" s="137"/>
      <c r="F51" s="136" t="str">
        <f>IF(留学状況調査入力票!A60="","",6)</f>
        <v/>
      </c>
      <c r="G51" s="137"/>
      <c r="H51" s="137" t="str">
        <f>IF(留学状況調査入力票!F60="","",留学状況調査入力票!F60)</f>
        <v/>
      </c>
      <c r="I51" s="137"/>
      <c r="J51" s="137" t="str">
        <f>IF(OR(留学状況調査入力票!G60="",留学状況調査入力票!H60=""),"",留学状況調査入力票!G60&amp;留学状況調査入力票!H60)</f>
        <v/>
      </c>
      <c r="K51" s="137"/>
      <c r="L51" s="137" t="str">
        <f>IF(留学状況調査入力票!I60="","",留学状況調査入力票!I60)</f>
        <v/>
      </c>
      <c r="M51" s="137"/>
      <c r="N51" s="137" t="str">
        <f>IF(留学状況調査入力票!J60="","",留学状況調査入力票!J60)</f>
        <v/>
      </c>
      <c r="O51" s="137"/>
      <c r="P51" s="137" t="str">
        <f>IF(OR(留学状況調査入力票!K60="",留学状況調査入力票!L60="",留学状況調査入力票!M60=""),"",留学状況調査入力票!K60&amp;留学状況調査入力票!L60&amp;留学状況調査入力票!M60)</f>
        <v/>
      </c>
      <c r="Q51" s="137"/>
      <c r="R51" s="137" t="str">
        <f>IF(留学状況調査入力票!N60="","",留学状況調査入力票!N60)</f>
        <v/>
      </c>
      <c r="S51" s="137"/>
      <c r="T51" s="137" t="str">
        <f>IF(留学状況調査入力票!O60="","",留学状況調査入力票!O60)</f>
        <v/>
      </c>
      <c r="U51" s="137"/>
      <c r="V51" s="137" t="str">
        <f>IF(留学状況調査入力票!P60="","",留学状況調査入力票!P60)</f>
        <v/>
      </c>
      <c r="W51" s="137"/>
      <c r="X51" s="137" t="str">
        <f>IF(OR(留学状況調査入力票!Q60="",留学状況調査入力票!R60=""),"",留学状況調査入力票!Q60&amp;留学状況調査入力票!R60)</f>
        <v/>
      </c>
      <c r="Y51" s="137"/>
      <c r="Z51" s="137"/>
      <c r="AA51" s="137"/>
      <c r="AB51" s="125" t="str">
        <f>IF(留学状況調査入力票!S60="","",留学状況調査入力票!S60)</f>
        <v/>
      </c>
      <c r="AC51" s="136" t="str">
        <f t="shared" si="3"/>
        <v/>
      </c>
      <c r="AD51" s="125" t="str">
        <f>IF(OR(C51="",留学状況調査入力票!$C$8=""),"",留学状況調査入力票!$C$8)</f>
        <v/>
      </c>
      <c r="AE51" s="136" t="str">
        <f>IF(留学状況調査入力票!AK60="","",留学状況調査入力票!AK60)</f>
        <v/>
      </c>
      <c r="AF51" s="136" t="str">
        <f>IF(留学状況調査入力票!AL60="","",留学状況調査入力票!AL60)</f>
        <v/>
      </c>
      <c r="AG51" s="136" t="str">
        <f>IF(留学状況調査入力票!AM60="","",留学状況調査入力票!AM60)</f>
        <v/>
      </c>
      <c r="AH51" s="136" t="str">
        <f>IF(留学状況調査入力票!AN60="","",留学状況調査入力票!AN60)</f>
        <v/>
      </c>
      <c r="AI51" s="136" t="str">
        <f>IF(留学状況調査入力票!AO60="","",留学状況調査入力票!AO60)</f>
        <v/>
      </c>
      <c r="AJ51" s="136" t="str">
        <f>IF(留学状況調査入力票!AP60="","",留学状況調査入力票!AP60)</f>
        <v/>
      </c>
      <c r="AK51" s="136" t="str">
        <f>IF(留学状況調査入力票!AQ60="","",留学状況調査入力票!AQ60)</f>
        <v/>
      </c>
    </row>
    <row r="52" spans="1:37">
      <c r="A52" s="137" t="str">
        <f t="shared" si="2"/>
        <v/>
      </c>
      <c r="B52" s="136"/>
      <c r="C52" s="137" t="str">
        <f>IF(留学状況調査入力票!A61="","",留学状況調査入力票!A61)</f>
        <v/>
      </c>
      <c r="D52" s="137" t="str">
        <f>IF(OR(留学状況調査入力票!C61="",留学状況調査入力票!D61="",留学状況調査入力票!E61=""),"",留学状況調査入力票!C61&amp;留学状況調査入力票!D61&amp;留学状況調査入力票!E61)</f>
        <v/>
      </c>
      <c r="E52" s="137"/>
      <c r="F52" s="136" t="str">
        <f>IF(留学状況調査入力票!A61="","",6)</f>
        <v/>
      </c>
      <c r="G52" s="137"/>
      <c r="H52" s="137" t="str">
        <f>IF(留学状況調査入力票!F61="","",留学状況調査入力票!F61)</f>
        <v/>
      </c>
      <c r="I52" s="137"/>
      <c r="J52" s="137" t="str">
        <f>IF(OR(留学状況調査入力票!G61="",留学状況調査入力票!H61=""),"",留学状況調査入力票!G61&amp;留学状況調査入力票!H61)</f>
        <v/>
      </c>
      <c r="K52" s="137"/>
      <c r="L52" s="137" t="str">
        <f>IF(留学状況調査入力票!I61="","",留学状況調査入力票!I61)</f>
        <v/>
      </c>
      <c r="M52" s="137"/>
      <c r="N52" s="137" t="str">
        <f>IF(留学状況調査入力票!J61="","",留学状況調査入力票!J61)</f>
        <v/>
      </c>
      <c r="O52" s="137"/>
      <c r="P52" s="137" t="str">
        <f>IF(OR(留学状況調査入力票!K61="",留学状況調査入力票!L61="",留学状況調査入力票!M61=""),"",留学状況調査入力票!K61&amp;留学状況調査入力票!L61&amp;留学状況調査入力票!M61)</f>
        <v/>
      </c>
      <c r="Q52" s="137"/>
      <c r="R52" s="137" t="str">
        <f>IF(留学状況調査入力票!N61="","",留学状況調査入力票!N61)</f>
        <v/>
      </c>
      <c r="S52" s="137"/>
      <c r="T52" s="137" t="str">
        <f>IF(留学状況調査入力票!O61="","",留学状況調査入力票!O61)</f>
        <v/>
      </c>
      <c r="U52" s="137"/>
      <c r="V52" s="137" t="str">
        <f>IF(留学状況調査入力票!P61="","",留学状況調査入力票!P61)</f>
        <v/>
      </c>
      <c r="W52" s="137"/>
      <c r="X52" s="137" t="str">
        <f>IF(OR(留学状況調査入力票!Q61="",留学状況調査入力票!R61=""),"",留学状況調査入力票!Q61&amp;留学状況調査入力票!R61)</f>
        <v/>
      </c>
      <c r="Y52" s="137"/>
      <c r="Z52" s="137"/>
      <c r="AA52" s="137"/>
      <c r="AB52" s="125" t="str">
        <f>IF(留学状況調査入力票!S61="","",留学状況調査入力票!S61)</f>
        <v/>
      </c>
      <c r="AC52" s="136" t="str">
        <f t="shared" si="3"/>
        <v/>
      </c>
      <c r="AD52" s="125" t="str">
        <f>IF(OR(C52="",留学状況調査入力票!$C$8=""),"",留学状況調査入力票!$C$8)</f>
        <v/>
      </c>
      <c r="AE52" s="136" t="str">
        <f>IF(留学状況調査入力票!AK61="","",留学状況調査入力票!AK61)</f>
        <v/>
      </c>
      <c r="AF52" s="136" t="str">
        <f>IF(留学状況調査入力票!AL61="","",留学状況調査入力票!AL61)</f>
        <v/>
      </c>
      <c r="AG52" s="136" t="str">
        <f>IF(留学状況調査入力票!AM61="","",留学状況調査入力票!AM61)</f>
        <v/>
      </c>
      <c r="AH52" s="136" t="str">
        <f>IF(留学状況調査入力票!AN61="","",留学状況調査入力票!AN61)</f>
        <v/>
      </c>
      <c r="AI52" s="136" t="str">
        <f>IF(留学状況調査入力票!AO61="","",留学状況調査入力票!AO61)</f>
        <v/>
      </c>
      <c r="AJ52" s="136" t="str">
        <f>IF(留学状況調査入力票!AP61="","",留学状況調査入力票!AP61)</f>
        <v/>
      </c>
      <c r="AK52" s="136" t="str">
        <f>IF(留学状況調査入力票!AQ61="","",留学状況調査入力票!AQ61)</f>
        <v/>
      </c>
    </row>
    <row r="53" spans="1:37">
      <c r="A53" s="137" t="str">
        <f t="shared" si="2"/>
        <v/>
      </c>
      <c r="B53" s="136"/>
      <c r="C53" s="137" t="str">
        <f>IF(留学状況調査入力票!A62="","",留学状況調査入力票!A62)</f>
        <v/>
      </c>
      <c r="D53" s="137" t="str">
        <f>IF(OR(留学状況調査入力票!C62="",留学状況調査入力票!D62="",留学状況調査入力票!E62=""),"",留学状況調査入力票!C62&amp;留学状況調査入力票!D62&amp;留学状況調査入力票!E62)</f>
        <v/>
      </c>
      <c r="E53" s="137"/>
      <c r="F53" s="136" t="str">
        <f>IF(留学状況調査入力票!A62="","",6)</f>
        <v/>
      </c>
      <c r="G53" s="137"/>
      <c r="H53" s="137" t="str">
        <f>IF(留学状況調査入力票!F62="","",留学状況調査入力票!F62)</f>
        <v/>
      </c>
      <c r="I53" s="137"/>
      <c r="J53" s="137" t="str">
        <f>IF(OR(留学状況調査入力票!G62="",留学状況調査入力票!H62=""),"",留学状況調査入力票!G62&amp;留学状況調査入力票!H62)</f>
        <v/>
      </c>
      <c r="K53" s="137"/>
      <c r="L53" s="137" t="str">
        <f>IF(留学状況調査入力票!I62="","",留学状況調査入力票!I62)</f>
        <v/>
      </c>
      <c r="M53" s="137"/>
      <c r="N53" s="137" t="str">
        <f>IF(留学状況調査入力票!J62="","",留学状況調査入力票!J62)</f>
        <v/>
      </c>
      <c r="O53" s="137"/>
      <c r="P53" s="137" t="str">
        <f>IF(OR(留学状況調査入力票!K62="",留学状況調査入力票!L62="",留学状況調査入力票!M62=""),"",留学状況調査入力票!K62&amp;留学状況調査入力票!L62&amp;留学状況調査入力票!M62)</f>
        <v/>
      </c>
      <c r="Q53" s="137"/>
      <c r="R53" s="137" t="str">
        <f>IF(留学状況調査入力票!N62="","",留学状況調査入力票!N62)</f>
        <v/>
      </c>
      <c r="S53" s="137"/>
      <c r="T53" s="137" t="str">
        <f>IF(留学状況調査入力票!O62="","",留学状況調査入力票!O62)</f>
        <v/>
      </c>
      <c r="U53" s="137"/>
      <c r="V53" s="137" t="str">
        <f>IF(留学状況調査入力票!P62="","",留学状況調査入力票!P62)</f>
        <v/>
      </c>
      <c r="W53" s="137"/>
      <c r="X53" s="137" t="str">
        <f>IF(OR(留学状況調査入力票!Q62="",留学状況調査入力票!R62=""),"",留学状況調査入力票!Q62&amp;留学状況調査入力票!R62)</f>
        <v/>
      </c>
      <c r="Y53" s="137"/>
      <c r="Z53" s="137"/>
      <c r="AA53" s="137"/>
      <c r="AB53" s="125" t="str">
        <f>IF(留学状況調査入力票!S62="","",留学状況調査入力票!S62)</f>
        <v/>
      </c>
      <c r="AC53" s="136" t="str">
        <f t="shared" si="3"/>
        <v/>
      </c>
      <c r="AD53" s="125" t="str">
        <f>IF(OR(C53="",留学状況調査入力票!$C$8=""),"",留学状況調査入力票!$C$8)</f>
        <v/>
      </c>
      <c r="AE53" s="136" t="str">
        <f>IF(留学状況調査入力票!AK62="","",留学状況調査入力票!AK62)</f>
        <v/>
      </c>
      <c r="AF53" s="136" t="str">
        <f>IF(留学状況調査入力票!AL62="","",留学状況調査入力票!AL62)</f>
        <v/>
      </c>
      <c r="AG53" s="136" t="str">
        <f>IF(留学状況調査入力票!AM62="","",留学状況調査入力票!AM62)</f>
        <v/>
      </c>
      <c r="AH53" s="136" t="str">
        <f>IF(留学状況調査入力票!AN62="","",留学状況調査入力票!AN62)</f>
        <v/>
      </c>
      <c r="AI53" s="136" t="str">
        <f>IF(留学状況調査入力票!AO62="","",留学状況調査入力票!AO62)</f>
        <v/>
      </c>
      <c r="AJ53" s="136" t="str">
        <f>IF(留学状況調査入力票!AP62="","",留学状況調査入力票!AP62)</f>
        <v/>
      </c>
      <c r="AK53" s="136" t="str">
        <f>IF(留学状況調査入力票!AQ62="","",留学状況調査入力票!AQ62)</f>
        <v/>
      </c>
    </row>
    <row r="54" spans="1:37">
      <c r="A54" s="137" t="str">
        <f t="shared" si="2"/>
        <v/>
      </c>
      <c r="B54" s="136"/>
      <c r="C54" s="137" t="str">
        <f>IF(留学状況調査入力票!A63="","",留学状況調査入力票!A63)</f>
        <v/>
      </c>
      <c r="D54" s="137" t="str">
        <f>IF(OR(留学状況調査入力票!C63="",留学状況調査入力票!D63="",留学状況調査入力票!E63=""),"",留学状況調査入力票!C63&amp;留学状況調査入力票!D63&amp;留学状況調査入力票!E63)</f>
        <v/>
      </c>
      <c r="E54" s="137"/>
      <c r="F54" s="136" t="str">
        <f>IF(留学状況調査入力票!A63="","",6)</f>
        <v/>
      </c>
      <c r="G54" s="137"/>
      <c r="H54" s="137" t="str">
        <f>IF(留学状況調査入力票!F63="","",留学状況調査入力票!F63)</f>
        <v/>
      </c>
      <c r="I54" s="137"/>
      <c r="J54" s="137" t="str">
        <f>IF(OR(留学状況調査入力票!G63="",留学状況調査入力票!H63=""),"",留学状況調査入力票!G63&amp;留学状況調査入力票!H63)</f>
        <v/>
      </c>
      <c r="K54" s="137"/>
      <c r="L54" s="137" t="str">
        <f>IF(留学状況調査入力票!I63="","",留学状況調査入力票!I63)</f>
        <v/>
      </c>
      <c r="M54" s="137"/>
      <c r="N54" s="137" t="str">
        <f>IF(留学状況調査入力票!J63="","",留学状況調査入力票!J63)</f>
        <v/>
      </c>
      <c r="O54" s="137"/>
      <c r="P54" s="137" t="str">
        <f>IF(OR(留学状況調査入力票!K63="",留学状況調査入力票!L63="",留学状況調査入力票!M63=""),"",留学状況調査入力票!K63&amp;留学状況調査入力票!L63&amp;留学状況調査入力票!M63)</f>
        <v/>
      </c>
      <c r="Q54" s="137"/>
      <c r="R54" s="137" t="str">
        <f>IF(留学状況調査入力票!N63="","",留学状況調査入力票!N63)</f>
        <v/>
      </c>
      <c r="S54" s="137"/>
      <c r="T54" s="137" t="str">
        <f>IF(留学状況調査入力票!O63="","",留学状況調査入力票!O63)</f>
        <v/>
      </c>
      <c r="U54" s="137"/>
      <c r="V54" s="137" t="str">
        <f>IF(留学状況調査入力票!P63="","",留学状況調査入力票!P63)</f>
        <v/>
      </c>
      <c r="W54" s="137"/>
      <c r="X54" s="137" t="str">
        <f>IF(OR(留学状況調査入力票!Q63="",留学状況調査入力票!R63=""),"",留学状況調査入力票!Q63&amp;留学状況調査入力票!R63)</f>
        <v/>
      </c>
      <c r="Y54" s="137"/>
      <c r="Z54" s="137"/>
      <c r="AA54" s="137"/>
      <c r="AB54" s="125" t="str">
        <f>IF(留学状況調査入力票!S63="","",留学状況調査入力票!S63)</f>
        <v/>
      </c>
      <c r="AC54" s="136" t="str">
        <f t="shared" si="3"/>
        <v/>
      </c>
      <c r="AD54" s="125" t="str">
        <f>IF(OR(C54="",留学状況調査入力票!$C$8=""),"",留学状況調査入力票!$C$8)</f>
        <v/>
      </c>
      <c r="AE54" s="136" t="str">
        <f>IF(留学状況調査入力票!AK63="","",留学状況調査入力票!AK63)</f>
        <v/>
      </c>
      <c r="AF54" s="136" t="str">
        <f>IF(留学状況調査入力票!AL63="","",留学状況調査入力票!AL63)</f>
        <v/>
      </c>
      <c r="AG54" s="136" t="str">
        <f>IF(留学状況調査入力票!AM63="","",留学状況調査入力票!AM63)</f>
        <v/>
      </c>
      <c r="AH54" s="136" t="str">
        <f>IF(留学状況調査入力票!AN63="","",留学状況調査入力票!AN63)</f>
        <v/>
      </c>
      <c r="AI54" s="136" t="str">
        <f>IF(留学状況調査入力票!AO63="","",留学状況調査入力票!AO63)</f>
        <v/>
      </c>
      <c r="AJ54" s="136" t="str">
        <f>IF(留学状況調査入力票!AP63="","",留学状況調査入力票!AP63)</f>
        <v/>
      </c>
      <c r="AK54" s="136" t="str">
        <f>IF(留学状況調査入力票!AQ63="","",留学状況調査入力票!AQ63)</f>
        <v/>
      </c>
    </row>
    <row r="55" spans="1:37">
      <c r="A55" s="137" t="str">
        <f t="shared" si="2"/>
        <v/>
      </c>
      <c r="B55" s="136"/>
      <c r="C55" s="137" t="str">
        <f>IF(留学状況調査入力票!A64="","",留学状況調査入力票!A64)</f>
        <v/>
      </c>
      <c r="D55" s="137" t="str">
        <f>IF(OR(留学状況調査入力票!C64="",留学状況調査入力票!D64="",留学状況調査入力票!E64=""),"",留学状況調査入力票!C64&amp;留学状況調査入力票!D64&amp;留学状況調査入力票!E64)</f>
        <v/>
      </c>
      <c r="E55" s="137"/>
      <c r="F55" s="136" t="str">
        <f>IF(留学状況調査入力票!A64="","",6)</f>
        <v/>
      </c>
      <c r="G55" s="137"/>
      <c r="H55" s="137" t="str">
        <f>IF(留学状況調査入力票!F64="","",留学状況調査入力票!F64)</f>
        <v/>
      </c>
      <c r="I55" s="137"/>
      <c r="J55" s="137" t="str">
        <f>IF(OR(留学状況調査入力票!G64="",留学状況調査入力票!H64=""),"",留学状況調査入力票!G64&amp;留学状況調査入力票!H64)</f>
        <v/>
      </c>
      <c r="K55" s="137"/>
      <c r="L55" s="137" t="str">
        <f>IF(留学状況調査入力票!I64="","",留学状況調査入力票!I64)</f>
        <v/>
      </c>
      <c r="M55" s="137"/>
      <c r="N55" s="137" t="str">
        <f>IF(留学状況調査入力票!J64="","",留学状況調査入力票!J64)</f>
        <v/>
      </c>
      <c r="O55" s="137"/>
      <c r="P55" s="137" t="str">
        <f>IF(OR(留学状況調査入力票!K64="",留学状況調査入力票!L64="",留学状況調査入力票!M64=""),"",留学状況調査入力票!K64&amp;留学状況調査入力票!L64&amp;留学状況調査入力票!M64)</f>
        <v/>
      </c>
      <c r="Q55" s="137"/>
      <c r="R55" s="137" t="str">
        <f>IF(留学状況調査入力票!N64="","",留学状況調査入力票!N64)</f>
        <v/>
      </c>
      <c r="S55" s="137"/>
      <c r="T55" s="137" t="str">
        <f>IF(留学状況調査入力票!O64="","",留学状況調査入力票!O64)</f>
        <v/>
      </c>
      <c r="U55" s="137"/>
      <c r="V55" s="137" t="str">
        <f>IF(留学状況調査入力票!P64="","",留学状況調査入力票!P64)</f>
        <v/>
      </c>
      <c r="W55" s="137"/>
      <c r="X55" s="137" t="str">
        <f>IF(OR(留学状況調査入力票!Q64="",留学状況調査入力票!R64=""),"",留学状況調査入力票!Q64&amp;留学状況調査入力票!R64)</f>
        <v/>
      </c>
      <c r="Y55" s="137"/>
      <c r="Z55" s="137"/>
      <c r="AA55" s="137"/>
      <c r="AB55" s="125" t="str">
        <f>IF(留学状況調査入力票!S64="","",留学状況調査入力票!S64)</f>
        <v/>
      </c>
      <c r="AC55" s="136" t="str">
        <f t="shared" si="3"/>
        <v/>
      </c>
      <c r="AD55" s="125" t="str">
        <f>IF(OR(C55="",留学状況調査入力票!$C$8=""),"",留学状況調査入力票!$C$8)</f>
        <v/>
      </c>
      <c r="AE55" s="136" t="str">
        <f>IF(留学状況調査入力票!AK64="","",留学状況調査入力票!AK64)</f>
        <v/>
      </c>
      <c r="AF55" s="136" t="str">
        <f>IF(留学状況調査入力票!AL64="","",留学状況調査入力票!AL64)</f>
        <v/>
      </c>
      <c r="AG55" s="136" t="str">
        <f>IF(留学状況調査入力票!AM64="","",留学状況調査入力票!AM64)</f>
        <v/>
      </c>
      <c r="AH55" s="136" t="str">
        <f>IF(留学状況調査入力票!AN64="","",留学状況調査入力票!AN64)</f>
        <v/>
      </c>
      <c r="AI55" s="136" t="str">
        <f>IF(留学状況調査入力票!AO64="","",留学状況調査入力票!AO64)</f>
        <v/>
      </c>
      <c r="AJ55" s="136" t="str">
        <f>IF(留学状況調査入力票!AP64="","",留学状況調査入力票!AP64)</f>
        <v/>
      </c>
      <c r="AK55" s="136" t="str">
        <f>IF(留学状況調査入力票!AQ64="","",留学状況調査入力票!AQ64)</f>
        <v/>
      </c>
    </row>
    <row r="56" spans="1:37">
      <c r="A56" s="137" t="str">
        <f t="shared" si="2"/>
        <v/>
      </c>
      <c r="B56" s="136"/>
      <c r="C56" s="137" t="str">
        <f>IF(留学状況調査入力票!A65="","",留学状況調査入力票!A65)</f>
        <v/>
      </c>
      <c r="D56" s="137" t="str">
        <f>IF(OR(留学状況調査入力票!C65="",留学状況調査入力票!D65="",留学状況調査入力票!E65=""),"",留学状況調査入力票!C65&amp;留学状況調査入力票!D65&amp;留学状況調査入力票!E65)</f>
        <v/>
      </c>
      <c r="E56" s="137"/>
      <c r="F56" s="136" t="str">
        <f>IF(留学状況調査入力票!A65="","",6)</f>
        <v/>
      </c>
      <c r="G56" s="137"/>
      <c r="H56" s="137" t="str">
        <f>IF(留学状況調査入力票!F65="","",留学状況調査入力票!F65)</f>
        <v/>
      </c>
      <c r="I56" s="137"/>
      <c r="J56" s="137" t="str">
        <f>IF(OR(留学状況調査入力票!G65="",留学状況調査入力票!H65=""),"",留学状況調査入力票!G65&amp;留学状況調査入力票!H65)</f>
        <v/>
      </c>
      <c r="K56" s="137"/>
      <c r="L56" s="137" t="str">
        <f>IF(留学状況調査入力票!I65="","",留学状況調査入力票!I65)</f>
        <v/>
      </c>
      <c r="M56" s="137"/>
      <c r="N56" s="137" t="str">
        <f>IF(留学状況調査入力票!J65="","",留学状況調査入力票!J65)</f>
        <v/>
      </c>
      <c r="O56" s="137"/>
      <c r="P56" s="137" t="str">
        <f>IF(OR(留学状況調査入力票!K65="",留学状況調査入力票!L65="",留学状況調査入力票!M65=""),"",留学状況調査入力票!K65&amp;留学状況調査入力票!L65&amp;留学状況調査入力票!M65)</f>
        <v/>
      </c>
      <c r="Q56" s="137"/>
      <c r="R56" s="137" t="str">
        <f>IF(留学状況調査入力票!N65="","",留学状況調査入力票!N65)</f>
        <v/>
      </c>
      <c r="S56" s="137"/>
      <c r="T56" s="137" t="str">
        <f>IF(留学状況調査入力票!O65="","",留学状況調査入力票!O65)</f>
        <v/>
      </c>
      <c r="U56" s="137"/>
      <c r="V56" s="137" t="str">
        <f>IF(留学状況調査入力票!P65="","",留学状況調査入力票!P65)</f>
        <v/>
      </c>
      <c r="W56" s="137"/>
      <c r="X56" s="137" t="str">
        <f>IF(OR(留学状況調査入力票!Q65="",留学状況調査入力票!R65=""),"",留学状況調査入力票!Q65&amp;留学状況調査入力票!R65)</f>
        <v/>
      </c>
      <c r="Y56" s="137"/>
      <c r="Z56" s="137"/>
      <c r="AA56" s="137"/>
      <c r="AB56" s="125" t="str">
        <f>IF(留学状況調査入力票!S65="","",留学状況調査入力票!S65)</f>
        <v/>
      </c>
      <c r="AC56" s="136" t="str">
        <f t="shared" si="3"/>
        <v/>
      </c>
      <c r="AD56" s="125" t="str">
        <f>IF(OR(C56="",留学状況調査入力票!$C$8=""),"",留学状況調査入力票!$C$8)</f>
        <v/>
      </c>
      <c r="AE56" s="136" t="str">
        <f>IF(留学状況調査入力票!AK65="","",留学状況調査入力票!AK65)</f>
        <v/>
      </c>
      <c r="AF56" s="136" t="str">
        <f>IF(留学状況調査入力票!AL65="","",留学状況調査入力票!AL65)</f>
        <v/>
      </c>
      <c r="AG56" s="136" t="str">
        <f>IF(留学状況調査入力票!AM65="","",留学状況調査入力票!AM65)</f>
        <v/>
      </c>
      <c r="AH56" s="136" t="str">
        <f>IF(留学状況調査入力票!AN65="","",留学状況調査入力票!AN65)</f>
        <v/>
      </c>
      <c r="AI56" s="136" t="str">
        <f>IF(留学状況調査入力票!AO65="","",留学状況調査入力票!AO65)</f>
        <v/>
      </c>
      <c r="AJ56" s="136" t="str">
        <f>IF(留学状況調査入力票!AP65="","",留学状況調査入力票!AP65)</f>
        <v/>
      </c>
      <c r="AK56" s="136" t="str">
        <f>IF(留学状況調査入力票!AQ65="","",留学状況調査入力票!AQ65)</f>
        <v/>
      </c>
    </row>
    <row r="57" spans="1:37">
      <c r="A57" s="137" t="str">
        <f t="shared" si="2"/>
        <v/>
      </c>
      <c r="B57" s="136"/>
      <c r="C57" s="137" t="str">
        <f>IF(留学状況調査入力票!A66="","",留学状況調査入力票!A66)</f>
        <v/>
      </c>
      <c r="D57" s="137" t="str">
        <f>IF(OR(留学状況調査入力票!C66="",留学状況調査入力票!D66="",留学状況調査入力票!E66=""),"",留学状況調査入力票!C66&amp;留学状況調査入力票!D66&amp;留学状況調査入力票!E66)</f>
        <v/>
      </c>
      <c r="E57" s="137"/>
      <c r="F57" s="136" t="str">
        <f>IF(留学状況調査入力票!A66="","",6)</f>
        <v/>
      </c>
      <c r="G57" s="137"/>
      <c r="H57" s="137" t="str">
        <f>IF(留学状況調査入力票!F66="","",留学状況調査入力票!F66)</f>
        <v/>
      </c>
      <c r="I57" s="137"/>
      <c r="J57" s="137" t="str">
        <f>IF(OR(留学状況調査入力票!G66="",留学状況調査入力票!H66=""),"",留学状況調査入力票!G66&amp;留学状況調査入力票!H66)</f>
        <v/>
      </c>
      <c r="K57" s="137"/>
      <c r="L57" s="137" t="str">
        <f>IF(留学状況調査入力票!I66="","",留学状況調査入力票!I66)</f>
        <v/>
      </c>
      <c r="M57" s="137"/>
      <c r="N57" s="137" t="str">
        <f>IF(留学状況調査入力票!J66="","",留学状況調査入力票!J66)</f>
        <v/>
      </c>
      <c r="O57" s="137"/>
      <c r="P57" s="137" t="str">
        <f>IF(OR(留学状況調査入力票!K66="",留学状況調査入力票!L66="",留学状況調査入力票!M66=""),"",留学状況調査入力票!K66&amp;留学状況調査入力票!L66&amp;留学状況調査入力票!M66)</f>
        <v/>
      </c>
      <c r="Q57" s="137"/>
      <c r="R57" s="137" t="str">
        <f>IF(留学状況調査入力票!N66="","",留学状況調査入力票!N66)</f>
        <v/>
      </c>
      <c r="S57" s="137"/>
      <c r="T57" s="137" t="str">
        <f>IF(留学状況調査入力票!O66="","",留学状況調査入力票!O66)</f>
        <v/>
      </c>
      <c r="U57" s="137"/>
      <c r="V57" s="137" t="str">
        <f>IF(留学状況調査入力票!P66="","",留学状況調査入力票!P66)</f>
        <v/>
      </c>
      <c r="W57" s="137"/>
      <c r="X57" s="137" t="str">
        <f>IF(OR(留学状況調査入力票!Q66="",留学状況調査入力票!R66=""),"",留学状況調査入力票!Q66&amp;留学状況調査入力票!R66)</f>
        <v/>
      </c>
      <c r="Y57" s="137"/>
      <c r="Z57" s="137"/>
      <c r="AA57" s="137"/>
      <c r="AB57" s="125" t="str">
        <f>IF(留学状況調査入力票!S66="","",留学状況調査入力票!S66)</f>
        <v/>
      </c>
      <c r="AC57" s="136" t="str">
        <f t="shared" si="3"/>
        <v/>
      </c>
      <c r="AD57" s="125" t="str">
        <f>IF(OR(C57="",留学状況調査入力票!$C$8=""),"",留学状況調査入力票!$C$8)</f>
        <v/>
      </c>
      <c r="AE57" s="136" t="str">
        <f>IF(留学状況調査入力票!AK66="","",留学状況調査入力票!AK66)</f>
        <v/>
      </c>
      <c r="AF57" s="136" t="str">
        <f>IF(留学状況調査入力票!AL66="","",留学状況調査入力票!AL66)</f>
        <v/>
      </c>
      <c r="AG57" s="136" t="str">
        <f>IF(留学状況調査入力票!AM66="","",留学状況調査入力票!AM66)</f>
        <v/>
      </c>
      <c r="AH57" s="136" t="str">
        <f>IF(留学状況調査入力票!AN66="","",留学状況調査入力票!AN66)</f>
        <v/>
      </c>
      <c r="AI57" s="136" t="str">
        <f>IF(留学状況調査入力票!AO66="","",留学状況調査入力票!AO66)</f>
        <v/>
      </c>
      <c r="AJ57" s="136" t="str">
        <f>IF(留学状況調査入力票!AP66="","",留学状況調査入力票!AP66)</f>
        <v/>
      </c>
      <c r="AK57" s="136" t="str">
        <f>IF(留学状況調査入力票!AQ66="","",留学状況調査入力票!AQ66)</f>
        <v/>
      </c>
    </row>
    <row r="58" spans="1:37">
      <c r="A58" s="137" t="str">
        <f t="shared" si="2"/>
        <v/>
      </c>
      <c r="B58" s="136"/>
      <c r="C58" s="137" t="str">
        <f>IF(留学状況調査入力票!A67="","",留学状況調査入力票!A67)</f>
        <v/>
      </c>
      <c r="D58" s="137" t="str">
        <f>IF(OR(留学状況調査入力票!C67="",留学状況調査入力票!D67="",留学状況調査入力票!E67=""),"",留学状況調査入力票!C67&amp;留学状況調査入力票!D67&amp;留学状況調査入力票!E67)</f>
        <v/>
      </c>
      <c r="E58" s="137"/>
      <c r="F58" s="136" t="str">
        <f>IF(留学状況調査入力票!A67="","",6)</f>
        <v/>
      </c>
      <c r="G58" s="137"/>
      <c r="H58" s="137" t="str">
        <f>IF(留学状況調査入力票!F67="","",留学状況調査入力票!F67)</f>
        <v/>
      </c>
      <c r="I58" s="137"/>
      <c r="J58" s="137" t="str">
        <f>IF(OR(留学状況調査入力票!G67="",留学状況調査入力票!H67=""),"",留学状況調査入力票!G67&amp;留学状況調査入力票!H67)</f>
        <v/>
      </c>
      <c r="K58" s="137"/>
      <c r="L58" s="137" t="str">
        <f>IF(留学状況調査入力票!I67="","",留学状況調査入力票!I67)</f>
        <v/>
      </c>
      <c r="M58" s="137"/>
      <c r="N58" s="137" t="str">
        <f>IF(留学状況調査入力票!J67="","",留学状況調査入力票!J67)</f>
        <v/>
      </c>
      <c r="O58" s="137"/>
      <c r="P58" s="137" t="str">
        <f>IF(OR(留学状況調査入力票!K67="",留学状況調査入力票!L67="",留学状況調査入力票!M67=""),"",留学状況調査入力票!K67&amp;留学状況調査入力票!L67&amp;留学状況調査入力票!M67)</f>
        <v/>
      </c>
      <c r="Q58" s="137"/>
      <c r="R58" s="137" t="str">
        <f>IF(留学状況調査入力票!N67="","",留学状況調査入力票!N67)</f>
        <v/>
      </c>
      <c r="S58" s="137"/>
      <c r="T58" s="137" t="str">
        <f>IF(留学状況調査入力票!O67="","",留学状況調査入力票!O67)</f>
        <v/>
      </c>
      <c r="U58" s="137"/>
      <c r="V58" s="137" t="str">
        <f>IF(留学状況調査入力票!P67="","",留学状況調査入力票!P67)</f>
        <v/>
      </c>
      <c r="W58" s="137"/>
      <c r="X58" s="137" t="str">
        <f>IF(OR(留学状況調査入力票!Q67="",留学状況調査入力票!R67=""),"",留学状況調査入力票!Q67&amp;留学状況調査入力票!R67)</f>
        <v/>
      </c>
      <c r="Y58" s="137"/>
      <c r="Z58" s="137"/>
      <c r="AA58" s="137"/>
      <c r="AB58" s="125" t="str">
        <f>IF(留学状況調査入力票!S67="","",留学状況調査入力票!S67)</f>
        <v/>
      </c>
      <c r="AC58" s="136" t="str">
        <f t="shared" si="3"/>
        <v/>
      </c>
      <c r="AD58" s="125" t="str">
        <f>IF(OR(C58="",留学状況調査入力票!$C$8=""),"",留学状況調査入力票!$C$8)</f>
        <v/>
      </c>
      <c r="AE58" s="136" t="str">
        <f>IF(留学状況調査入力票!AK67="","",留学状況調査入力票!AK67)</f>
        <v/>
      </c>
      <c r="AF58" s="136" t="str">
        <f>IF(留学状況調査入力票!AL67="","",留学状況調査入力票!AL67)</f>
        <v/>
      </c>
      <c r="AG58" s="136" t="str">
        <f>IF(留学状況調査入力票!AM67="","",留学状況調査入力票!AM67)</f>
        <v/>
      </c>
      <c r="AH58" s="136" t="str">
        <f>IF(留学状況調査入力票!AN67="","",留学状況調査入力票!AN67)</f>
        <v/>
      </c>
      <c r="AI58" s="136" t="str">
        <f>IF(留学状況調査入力票!AO67="","",留学状況調査入力票!AO67)</f>
        <v/>
      </c>
      <c r="AJ58" s="136" t="str">
        <f>IF(留学状況調査入力票!AP67="","",留学状況調査入力票!AP67)</f>
        <v/>
      </c>
      <c r="AK58" s="136" t="str">
        <f>IF(留学状況調査入力票!AQ67="","",留学状況調査入力票!AQ67)</f>
        <v/>
      </c>
    </row>
    <row r="59" spans="1:37">
      <c r="A59" s="137" t="str">
        <f t="shared" si="2"/>
        <v/>
      </c>
      <c r="B59" s="136"/>
      <c r="C59" s="137" t="str">
        <f>IF(留学状況調査入力票!A68="","",留学状況調査入力票!A68)</f>
        <v/>
      </c>
      <c r="D59" s="137" t="str">
        <f>IF(OR(留学状況調査入力票!C68="",留学状況調査入力票!D68="",留学状況調査入力票!E68=""),"",留学状況調査入力票!C68&amp;留学状況調査入力票!D68&amp;留学状況調査入力票!E68)</f>
        <v/>
      </c>
      <c r="E59" s="137"/>
      <c r="F59" s="136" t="str">
        <f>IF(留学状況調査入力票!A68="","",6)</f>
        <v/>
      </c>
      <c r="G59" s="137"/>
      <c r="H59" s="137" t="str">
        <f>IF(留学状況調査入力票!F68="","",留学状況調査入力票!F68)</f>
        <v/>
      </c>
      <c r="I59" s="137"/>
      <c r="J59" s="137" t="str">
        <f>IF(OR(留学状況調査入力票!G68="",留学状況調査入力票!H68=""),"",留学状況調査入力票!G68&amp;留学状況調査入力票!H68)</f>
        <v/>
      </c>
      <c r="K59" s="137"/>
      <c r="L59" s="137" t="str">
        <f>IF(留学状況調査入力票!I68="","",留学状況調査入力票!I68)</f>
        <v/>
      </c>
      <c r="M59" s="137"/>
      <c r="N59" s="137" t="str">
        <f>IF(留学状況調査入力票!J68="","",留学状況調査入力票!J68)</f>
        <v/>
      </c>
      <c r="O59" s="137"/>
      <c r="P59" s="137" t="str">
        <f>IF(OR(留学状況調査入力票!K68="",留学状況調査入力票!L68="",留学状況調査入力票!M68=""),"",留学状況調査入力票!K68&amp;留学状況調査入力票!L68&amp;留学状況調査入力票!M68)</f>
        <v/>
      </c>
      <c r="Q59" s="137"/>
      <c r="R59" s="137" t="str">
        <f>IF(留学状況調査入力票!N68="","",留学状況調査入力票!N68)</f>
        <v/>
      </c>
      <c r="S59" s="137"/>
      <c r="T59" s="137" t="str">
        <f>IF(留学状況調査入力票!O68="","",留学状況調査入力票!O68)</f>
        <v/>
      </c>
      <c r="U59" s="137"/>
      <c r="V59" s="137" t="str">
        <f>IF(留学状況調査入力票!P68="","",留学状況調査入力票!P68)</f>
        <v/>
      </c>
      <c r="W59" s="137"/>
      <c r="X59" s="137" t="str">
        <f>IF(OR(留学状況調査入力票!Q68="",留学状況調査入力票!R68=""),"",留学状況調査入力票!Q68&amp;留学状況調査入力票!R68)</f>
        <v/>
      </c>
      <c r="Y59" s="137"/>
      <c r="Z59" s="137"/>
      <c r="AA59" s="137"/>
      <c r="AB59" s="125" t="str">
        <f>IF(留学状況調査入力票!S68="","",留学状況調査入力票!S68)</f>
        <v/>
      </c>
      <c r="AC59" s="136" t="str">
        <f t="shared" si="3"/>
        <v/>
      </c>
      <c r="AD59" s="125" t="str">
        <f>IF(OR(C59="",留学状況調査入力票!$C$8=""),"",留学状況調査入力票!$C$8)</f>
        <v/>
      </c>
      <c r="AE59" s="136" t="str">
        <f>IF(留学状況調査入力票!AK68="","",留学状況調査入力票!AK68)</f>
        <v/>
      </c>
      <c r="AF59" s="136" t="str">
        <f>IF(留学状況調査入力票!AL68="","",留学状況調査入力票!AL68)</f>
        <v/>
      </c>
      <c r="AG59" s="136" t="str">
        <f>IF(留学状況調査入力票!AM68="","",留学状況調査入力票!AM68)</f>
        <v/>
      </c>
      <c r="AH59" s="136" t="str">
        <f>IF(留学状況調査入力票!AN68="","",留学状況調査入力票!AN68)</f>
        <v/>
      </c>
      <c r="AI59" s="136" t="str">
        <f>IF(留学状況調査入力票!AO68="","",留学状況調査入力票!AO68)</f>
        <v/>
      </c>
      <c r="AJ59" s="136" t="str">
        <f>IF(留学状況調査入力票!AP68="","",留学状況調査入力票!AP68)</f>
        <v/>
      </c>
      <c r="AK59" s="136" t="str">
        <f>IF(留学状況調査入力票!AQ68="","",留学状況調査入力票!AQ68)</f>
        <v/>
      </c>
    </row>
    <row r="60" spans="1:37">
      <c r="A60" s="137" t="str">
        <f t="shared" si="2"/>
        <v/>
      </c>
      <c r="B60" s="136"/>
      <c r="C60" s="137" t="str">
        <f>IF(留学状況調査入力票!A69="","",留学状況調査入力票!A69)</f>
        <v/>
      </c>
      <c r="D60" s="137" t="str">
        <f>IF(OR(留学状況調査入力票!C69="",留学状況調査入力票!D69="",留学状況調査入力票!E69=""),"",留学状況調査入力票!C69&amp;留学状況調査入力票!D69&amp;留学状況調査入力票!E69)</f>
        <v/>
      </c>
      <c r="E60" s="137"/>
      <c r="F60" s="136" t="str">
        <f>IF(留学状況調査入力票!A69="","",6)</f>
        <v/>
      </c>
      <c r="G60" s="137"/>
      <c r="H60" s="137" t="str">
        <f>IF(留学状況調査入力票!F69="","",留学状況調査入力票!F69)</f>
        <v/>
      </c>
      <c r="I60" s="137"/>
      <c r="J60" s="137" t="str">
        <f>IF(OR(留学状況調査入力票!G69="",留学状況調査入力票!H69=""),"",留学状況調査入力票!G69&amp;留学状況調査入力票!H69)</f>
        <v/>
      </c>
      <c r="K60" s="137"/>
      <c r="L60" s="137" t="str">
        <f>IF(留学状況調査入力票!I69="","",留学状況調査入力票!I69)</f>
        <v/>
      </c>
      <c r="M60" s="137"/>
      <c r="N60" s="137" t="str">
        <f>IF(留学状況調査入力票!J69="","",留学状況調査入力票!J69)</f>
        <v/>
      </c>
      <c r="O60" s="137"/>
      <c r="P60" s="137" t="str">
        <f>IF(OR(留学状況調査入力票!K69="",留学状況調査入力票!L69="",留学状況調査入力票!M69=""),"",留学状況調査入力票!K69&amp;留学状況調査入力票!L69&amp;留学状況調査入力票!M69)</f>
        <v/>
      </c>
      <c r="Q60" s="137"/>
      <c r="R60" s="137" t="str">
        <f>IF(留学状況調査入力票!N69="","",留学状況調査入力票!N69)</f>
        <v/>
      </c>
      <c r="S60" s="137"/>
      <c r="T60" s="137" t="str">
        <f>IF(留学状況調査入力票!O69="","",留学状況調査入力票!O69)</f>
        <v/>
      </c>
      <c r="U60" s="137"/>
      <c r="V60" s="137" t="str">
        <f>IF(留学状況調査入力票!P69="","",留学状況調査入力票!P69)</f>
        <v/>
      </c>
      <c r="W60" s="137"/>
      <c r="X60" s="137" t="str">
        <f>IF(OR(留学状況調査入力票!Q69="",留学状況調査入力票!R69=""),"",留学状況調査入力票!Q69&amp;留学状況調査入力票!R69)</f>
        <v/>
      </c>
      <c r="Y60" s="137"/>
      <c r="Z60" s="137"/>
      <c r="AA60" s="137"/>
      <c r="AB60" s="125" t="str">
        <f>IF(留学状況調査入力票!S69="","",留学状況調査入力票!S69)</f>
        <v/>
      </c>
      <c r="AC60" s="136" t="str">
        <f t="shared" si="3"/>
        <v/>
      </c>
      <c r="AD60" s="125" t="str">
        <f>IF(OR(C60="",留学状況調査入力票!$C$8=""),"",留学状況調査入力票!$C$8)</f>
        <v/>
      </c>
      <c r="AE60" s="136" t="str">
        <f>IF(留学状況調査入力票!AK69="","",留学状況調査入力票!AK69)</f>
        <v/>
      </c>
      <c r="AF60" s="136" t="str">
        <f>IF(留学状況調査入力票!AL69="","",留学状況調査入力票!AL69)</f>
        <v/>
      </c>
      <c r="AG60" s="136" t="str">
        <f>IF(留学状況調査入力票!AM69="","",留学状況調査入力票!AM69)</f>
        <v/>
      </c>
      <c r="AH60" s="136" t="str">
        <f>IF(留学状況調査入力票!AN69="","",留学状況調査入力票!AN69)</f>
        <v/>
      </c>
      <c r="AI60" s="136" t="str">
        <f>IF(留学状況調査入力票!AO69="","",留学状況調査入力票!AO69)</f>
        <v/>
      </c>
      <c r="AJ60" s="136" t="str">
        <f>IF(留学状況調査入力票!AP69="","",留学状況調査入力票!AP69)</f>
        <v/>
      </c>
      <c r="AK60" s="136" t="str">
        <f>IF(留学状況調査入力票!AQ69="","",留学状況調査入力票!AQ69)</f>
        <v/>
      </c>
    </row>
    <row r="61" spans="1:37">
      <c r="A61" s="137" t="str">
        <f t="shared" si="2"/>
        <v/>
      </c>
      <c r="B61" s="136"/>
      <c r="C61" s="137" t="str">
        <f>IF(留学状況調査入力票!A70="","",留学状況調査入力票!A70)</f>
        <v/>
      </c>
      <c r="D61" s="137" t="str">
        <f>IF(OR(留学状況調査入力票!C70="",留学状況調査入力票!D70="",留学状況調査入力票!E70=""),"",留学状況調査入力票!C70&amp;留学状況調査入力票!D70&amp;留学状況調査入力票!E70)</f>
        <v/>
      </c>
      <c r="E61" s="137"/>
      <c r="F61" s="136" t="str">
        <f>IF(留学状況調査入力票!A70="","",6)</f>
        <v/>
      </c>
      <c r="G61" s="137"/>
      <c r="H61" s="137" t="str">
        <f>IF(留学状況調査入力票!F70="","",留学状況調査入力票!F70)</f>
        <v/>
      </c>
      <c r="I61" s="137"/>
      <c r="J61" s="137" t="str">
        <f>IF(OR(留学状況調査入力票!G70="",留学状況調査入力票!H70=""),"",留学状況調査入力票!G70&amp;留学状況調査入力票!H70)</f>
        <v/>
      </c>
      <c r="K61" s="137"/>
      <c r="L61" s="137" t="str">
        <f>IF(留学状況調査入力票!I70="","",留学状況調査入力票!I70)</f>
        <v/>
      </c>
      <c r="M61" s="137"/>
      <c r="N61" s="137" t="str">
        <f>IF(留学状況調査入力票!J70="","",留学状況調査入力票!J70)</f>
        <v/>
      </c>
      <c r="O61" s="137"/>
      <c r="P61" s="137" t="str">
        <f>IF(OR(留学状況調査入力票!K70="",留学状況調査入力票!L70="",留学状況調査入力票!M70=""),"",留学状況調査入力票!K70&amp;留学状況調査入力票!L70&amp;留学状況調査入力票!M70)</f>
        <v/>
      </c>
      <c r="Q61" s="137"/>
      <c r="R61" s="137" t="str">
        <f>IF(留学状況調査入力票!N70="","",留学状況調査入力票!N70)</f>
        <v/>
      </c>
      <c r="S61" s="137"/>
      <c r="T61" s="137" t="str">
        <f>IF(留学状況調査入力票!O70="","",留学状況調査入力票!O70)</f>
        <v/>
      </c>
      <c r="U61" s="137"/>
      <c r="V61" s="137" t="str">
        <f>IF(留学状況調査入力票!P70="","",留学状況調査入力票!P70)</f>
        <v/>
      </c>
      <c r="W61" s="137"/>
      <c r="X61" s="137" t="str">
        <f>IF(OR(留学状況調査入力票!Q70="",留学状況調査入力票!R70=""),"",留学状況調査入力票!Q70&amp;留学状況調査入力票!R70)</f>
        <v/>
      </c>
      <c r="Y61" s="137"/>
      <c r="Z61" s="137"/>
      <c r="AA61" s="137"/>
      <c r="AB61" s="125" t="str">
        <f>IF(留学状況調査入力票!S70="","",留学状況調査入力票!S70)</f>
        <v/>
      </c>
      <c r="AC61" s="136" t="str">
        <f t="shared" si="3"/>
        <v/>
      </c>
      <c r="AD61" s="125" t="str">
        <f>IF(OR(C61="",留学状況調査入力票!$C$8=""),"",留学状況調査入力票!$C$8)</f>
        <v/>
      </c>
      <c r="AE61" s="136" t="str">
        <f>IF(留学状況調査入力票!AK70="","",留学状況調査入力票!AK70)</f>
        <v/>
      </c>
      <c r="AF61" s="136" t="str">
        <f>IF(留学状況調査入力票!AL70="","",留学状況調査入力票!AL70)</f>
        <v/>
      </c>
      <c r="AG61" s="136" t="str">
        <f>IF(留学状況調査入力票!AM70="","",留学状況調査入力票!AM70)</f>
        <v/>
      </c>
      <c r="AH61" s="136" t="str">
        <f>IF(留学状況調査入力票!AN70="","",留学状況調査入力票!AN70)</f>
        <v/>
      </c>
      <c r="AI61" s="136" t="str">
        <f>IF(留学状況調査入力票!AO70="","",留学状況調査入力票!AO70)</f>
        <v/>
      </c>
      <c r="AJ61" s="136" t="str">
        <f>IF(留学状況調査入力票!AP70="","",留学状況調査入力票!AP70)</f>
        <v/>
      </c>
      <c r="AK61" s="136" t="str">
        <f>IF(留学状況調査入力票!AQ70="","",留学状況調査入力票!AQ70)</f>
        <v/>
      </c>
    </row>
    <row r="62" spans="1:37">
      <c r="A62" s="137" t="str">
        <f t="shared" si="2"/>
        <v/>
      </c>
      <c r="B62" s="136"/>
      <c r="C62" s="137" t="str">
        <f>IF(留学状況調査入力票!A71="","",留学状況調査入力票!A71)</f>
        <v/>
      </c>
      <c r="D62" s="137" t="str">
        <f>IF(OR(留学状況調査入力票!C71="",留学状況調査入力票!D71="",留学状況調査入力票!E71=""),"",留学状況調査入力票!C71&amp;留学状況調査入力票!D71&amp;留学状況調査入力票!E71)</f>
        <v/>
      </c>
      <c r="E62" s="137"/>
      <c r="F62" s="136" t="str">
        <f>IF(留学状況調査入力票!A71="","",6)</f>
        <v/>
      </c>
      <c r="G62" s="137"/>
      <c r="H62" s="137" t="str">
        <f>IF(留学状況調査入力票!F71="","",留学状況調査入力票!F71)</f>
        <v/>
      </c>
      <c r="I62" s="137"/>
      <c r="J62" s="137" t="str">
        <f>IF(OR(留学状況調査入力票!G71="",留学状況調査入力票!H71=""),"",留学状況調査入力票!G71&amp;留学状況調査入力票!H71)</f>
        <v/>
      </c>
      <c r="K62" s="137"/>
      <c r="L62" s="137" t="str">
        <f>IF(留学状況調査入力票!I71="","",留学状況調査入力票!I71)</f>
        <v/>
      </c>
      <c r="M62" s="137"/>
      <c r="N62" s="137" t="str">
        <f>IF(留学状況調査入力票!J71="","",留学状況調査入力票!J71)</f>
        <v/>
      </c>
      <c r="O62" s="137"/>
      <c r="P62" s="137" t="str">
        <f>IF(OR(留学状況調査入力票!K71="",留学状況調査入力票!L71="",留学状況調査入力票!M71=""),"",留学状況調査入力票!K71&amp;留学状況調査入力票!L71&amp;留学状況調査入力票!M71)</f>
        <v/>
      </c>
      <c r="Q62" s="137"/>
      <c r="R62" s="137" t="str">
        <f>IF(留学状況調査入力票!N71="","",留学状況調査入力票!N71)</f>
        <v/>
      </c>
      <c r="S62" s="137"/>
      <c r="T62" s="137" t="str">
        <f>IF(留学状況調査入力票!O71="","",留学状況調査入力票!O71)</f>
        <v/>
      </c>
      <c r="U62" s="137"/>
      <c r="V62" s="137" t="str">
        <f>IF(留学状況調査入力票!P71="","",留学状況調査入力票!P71)</f>
        <v/>
      </c>
      <c r="W62" s="137"/>
      <c r="X62" s="137" t="str">
        <f>IF(OR(留学状況調査入力票!Q71="",留学状況調査入力票!R71=""),"",留学状況調査入力票!Q71&amp;留学状況調査入力票!R71)</f>
        <v/>
      </c>
      <c r="Y62" s="137"/>
      <c r="Z62" s="137"/>
      <c r="AA62" s="137"/>
      <c r="AB62" s="125" t="str">
        <f>IF(留学状況調査入力票!S71="","",留学状況調査入力票!S71)</f>
        <v/>
      </c>
      <c r="AC62" s="136" t="str">
        <f t="shared" si="3"/>
        <v/>
      </c>
      <c r="AD62" s="125" t="str">
        <f>IF(OR(C62="",留学状況調査入力票!$C$8=""),"",留学状況調査入力票!$C$8)</f>
        <v/>
      </c>
      <c r="AE62" s="136" t="str">
        <f>IF(留学状況調査入力票!AK71="","",留学状況調査入力票!AK71)</f>
        <v/>
      </c>
      <c r="AF62" s="136" t="str">
        <f>IF(留学状況調査入力票!AL71="","",留学状況調査入力票!AL71)</f>
        <v/>
      </c>
      <c r="AG62" s="136" t="str">
        <f>IF(留学状況調査入力票!AM71="","",留学状況調査入力票!AM71)</f>
        <v/>
      </c>
      <c r="AH62" s="136" t="str">
        <f>IF(留学状況調査入力票!AN71="","",留学状況調査入力票!AN71)</f>
        <v/>
      </c>
      <c r="AI62" s="136" t="str">
        <f>IF(留学状況調査入力票!AO71="","",留学状況調査入力票!AO71)</f>
        <v/>
      </c>
      <c r="AJ62" s="136" t="str">
        <f>IF(留学状況調査入力票!AP71="","",留学状況調査入力票!AP71)</f>
        <v/>
      </c>
      <c r="AK62" s="136" t="str">
        <f>IF(留学状況調査入力票!AQ71="","",留学状況調査入力票!AQ71)</f>
        <v/>
      </c>
    </row>
    <row r="63" spans="1:37">
      <c r="A63" s="137" t="str">
        <f t="shared" si="2"/>
        <v/>
      </c>
      <c r="B63" s="136"/>
      <c r="C63" s="137" t="str">
        <f>IF(留学状況調査入力票!A72="","",留学状況調査入力票!A72)</f>
        <v/>
      </c>
      <c r="D63" s="137" t="str">
        <f>IF(OR(留学状況調査入力票!C72="",留学状況調査入力票!D72="",留学状況調査入力票!E72=""),"",留学状況調査入力票!C72&amp;留学状況調査入力票!D72&amp;留学状況調査入力票!E72)</f>
        <v/>
      </c>
      <c r="E63" s="137"/>
      <c r="F63" s="136" t="str">
        <f>IF(留学状況調査入力票!A72="","",6)</f>
        <v/>
      </c>
      <c r="G63" s="137"/>
      <c r="H63" s="137" t="str">
        <f>IF(留学状況調査入力票!F72="","",留学状況調査入力票!F72)</f>
        <v/>
      </c>
      <c r="I63" s="137"/>
      <c r="J63" s="137" t="str">
        <f>IF(OR(留学状況調査入力票!G72="",留学状況調査入力票!H72=""),"",留学状況調査入力票!G72&amp;留学状況調査入力票!H72)</f>
        <v/>
      </c>
      <c r="K63" s="137"/>
      <c r="L63" s="137" t="str">
        <f>IF(留学状況調査入力票!I72="","",留学状況調査入力票!I72)</f>
        <v/>
      </c>
      <c r="M63" s="137"/>
      <c r="N63" s="137" t="str">
        <f>IF(留学状況調査入力票!J72="","",留学状況調査入力票!J72)</f>
        <v/>
      </c>
      <c r="O63" s="137"/>
      <c r="P63" s="137" t="str">
        <f>IF(OR(留学状況調査入力票!K72="",留学状況調査入力票!L72="",留学状況調査入力票!M72=""),"",留学状況調査入力票!K72&amp;留学状況調査入力票!L72&amp;留学状況調査入力票!M72)</f>
        <v/>
      </c>
      <c r="Q63" s="137"/>
      <c r="R63" s="137" t="str">
        <f>IF(留学状況調査入力票!N72="","",留学状況調査入力票!N72)</f>
        <v/>
      </c>
      <c r="S63" s="137"/>
      <c r="T63" s="137" t="str">
        <f>IF(留学状況調査入力票!O72="","",留学状況調査入力票!O72)</f>
        <v/>
      </c>
      <c r="U63" s="137"/>
      <c r="V63" s="137" t="str">
        <f>IF(留学状況調査入力票!P72="","",留学状況調査入力票!P72)</f>
        <v/>
      </c>
      <c r="W63" s="137"/>
      <c r="X63" s="137" t="str">
        <f>IF(OR(留学状況調査入力票!Q72="",留学状況調査入力票!R72=""),"",留学状況調査入力票!Q72&amp;留学状況調査入力票!R72)</f>
        <v/>
      </c>
      <c r="Y63" s="137"/>
      <c r="Z63" s="137"/>
      <c r="AA63" s="137"/>
      <c r="AB63" s="125" t="str">
        <f>IF(留学状況調査入力票!S72="","",留学状況調査入力票!S72)</f>
        <v/>
      </c>
      <c r="AC63" s="136" t="str">
        <f t="shared" si="3"/>
        <v/>
      </c>
      <c r="AD63" s="125" t="str">
        <f>IF(OR(C63="",留学状況調査入力票!$C$8=""),"",留学状況調査入力票!$C$8)</f>
        <v/>
      </c>
      <c r="AE63" s="136" t="str">
        <f>IF(留学状況調査入力票!AK72="","",留学状況調査入力票!AK72)</f>
        <v/>
      </c>
      <c r="AF63" s="136" t="str">
        <f>IF(留学状況調査入力票!AL72="","",留学状況調査入力票!AL72)</f>
        <v/>
      </c>
      <c r="AG63" s="136" t="str">
        <f>IF(留学状況調査入力票!AM72="","",留学状況調査入力票!AM72)</f>
        <v/>
      </c>
      <c r="AH63" s="136" t="str">
        <f>IF(留学状況調査入力票!AN72="","",留学状況調査入力票!AN72)</f>
        <v/>
      </c>
      <c r="AI63" s="136" t="str">
        <f>IF(留学状況調査入力票!AO72="","",留学状況調査入力票!AO72)</f>
        <v/>
      </c>
      <c r="AJ63" s="136" t="str">
        <f>IF(留学状況調査入力票!AP72="","",留学状況調査入力票!AP72)</f>
        <v/>
      </c>
      <c r="AK63" s="136" t="str">
        <f>IF(留学状況調査入力票!AQ72="","",留学状況調査入力票!AQ72)</f>
        <v/>
      </c>
    </row>
    <row r="64" spans="1:37">
      <c r="A64" s="137" t="str">
        <f t="shared" si="2"/>
        <v/>
      </c>
      <c r="B64" s="136"/>
      <c r="C64" s="137" t="str">
        <f>IF(留学状況調査入力票!A73="","",留学状況調査入力票!A73)</f>
        <v/>
      </c>
      <c r="D64" s="137" t="str">
        <f>IF(OR(留学状況調査入力票!C73="",留学状況調査入力票!D73="",留学状況調査入力票!E73=""),"",留学状況調査入力票!C73&amp;留学状況調査入力票!D73&amp;留学状況調査入力票!E73)</f>
        <v/>
      </c>
      <c r="E64" s="137"/>
      <c r="F64" s="136" t="str">
        <f>IF(留学状況調査入力票!A73="","",6)</f>
        <v/>
      </c>
      <c r="G64" s="137"/>
      <c r="H64" s="137" t="str">
        <f>IF(留学状況調査入力票!F73="","",留学状況調査入力票!F73)</f>
        <v/>
      </c>
      <c r="I64" s="137"/>
      <c r="J64" s="137" t="str">
        <f>IF(OR(留学状況調査入力票!G73="",留学状況調査入力票!H73=""),"",留学状況調査入力票!G73&amp;留学状況調査入力票!H73)</f>
        <v/>
      </c>
      <c r="K64" s="137"/>
      <c r="L64" s="137" t="str">
        <f>IF(留学状況調査入力票!I73="","",留学状況調査入力票!I73)</f>
        <v/>
      </c>
      <c r="M64" s="137"/>
      <c r="N64" s="137" t="str">
        <f>IF(留学状況調査入力票!J73="","",留学状況調査入力票!J73)</f>
        <v/>
      </c>
      <c r="O64" s="137"/>
      <c r="P64" s="137" t="str">
        <f>IF(OR(留学状況調査入力票!K73="",留学状況調査入力票!L73="",留学状況調査入力票!M73=""),"",留学状況調査入力票!K73&amp;留学状況調査入力票!L73&amp;留学状況調査入力票!M73)</f>
        <v/>
      </c>
      <c r="Q64" s="137"/>
      <c r="R64" s="137" t="str">
        <f>IF(留学状況調査入力票!N73="","",留学状況調査入力票!N73)</f>
        <v/>
      </c>
      <c r="S64" s="137"/>
      <c r="T64" s="137" t="str">
        <f>IF(留学状況調査入力票!O73="","",留学状況調査入力票!O73)</f>
        <v/>
      </c>
      <c r="U64" s="137"/>
      <c r="V64" s="137" t="str">
        <f>IF(留学状況調査入力票!P73="","",留学状況調査入力票!P73)</f>
        <v/>
      </c>
      <c r="W64" s="137"/>
      <c r="X64" s="137" t="str">
        <f>IF(OR(留学状況調査入力票!Q73="",留学状況調査入力票!R73=""),"",留学状況調査入力票!Q73&amp;留学状況調査入力票!R73)</f>
        <v/>
      </c>
      <c r="Y64" s="137"/>
      <c r="Z64" s="137"/>
      <c r="AA64" s="137"/>
      <c r="AB64" s="125" t="str">
        <f>IF(留学状況調査入力票!S73="","",留学状況調査入力票!S73)</f>
        <v/>
      </c>
      <c r="AC64" s="136" t="str">
        <f t="shared" si="3"/>
        <v/>
      </c>
      <c r="AD64" s="125" t="str">
        <f>IF(OR(C64="",留学状況調査入力票!$C$8=""),"",留学状況調査入力票!$C$8)</f>
        <v/>
      </c>
      <c r="AE64" s="136" t="str">
        <f>IF(留学状況調査入力票!AK73="","",留学状況調査入力票!AK73)</f>
        <v/>
      </c>
      <c r="AF64" s="136" t="str">
        <f>IF(留学状況調査入力票!AL73="","",留学状況調査入力票!AL73)</f>
        <v/>
      </c>
      <c r="AG64" s="136" t="str">
        <f>IF(留学状況調査入力票!AM73="","",留学状況調査入力票!AM73)</f>
        <v/>
      </c>
      <c r="AH64" s="136" t="str">
        <f>IF(留学状況調査入力票!AN73="","",留学状況調査入力票!AN73)</f>
        <v/>
      </c>
      <c r="AI64" s="136" t="str">
        <f>IF(留学状況調査入力票!AO73="","",留学状況調査入力票!AO73)</f>
        <v/>
      </c>
      <c r="AJ64" s="136" t="str">
        <f>IF(留学状況調査入力票!AP73="","",留学状況調査入力票!AP73)</f>
        <v/>
      </c>
      <c r="AK64" s="136" t="str">
        <f>IF(留学状況調査入力票!AQ73="","",留学状況調査入力票!AQ73)</f>
        <v/>
      </c>
    </row>
    <row r="65" spans="1:37">
      <c r="A65" s="137" t="str">
        <f t="shared" si="2"/>
        <v/>
      </c>
      <c r="B65" s="136"/>
      <c r="C65" s="137" t="str">
        <f>IF(留学状況調査入力票!A74="","",留学状況調査入力票!A74)</f>
        <v/>
      </c>
      <c r="D65" s="137" t="str">
        <f>IF(OR(留学状況調査入力票!C74="",留学状況調査入力票!D74="",留学状況調査入力票!E74=""),"",留学状況調査入力票!C74&amp;留学状況調査入力票!D74&amp;留学状況調査入力票!E74)</f>
        <v/>
      </c>
      <c r="E65" s="137"/>
      <c r="F65" s="136" t="str">
        <f>IF(留学状況調査入力票!A74="","",6)</f>
        <v/>
      </c>
      <c r="G65" s="137"/>
      <c r="H65" s="137" t="str">
        <f>IF(留学状況調査入力票!F74="","",留学状況調査入力票!F74)</f>
        <v/>
      </c>
      <c r="I65" s="137"/>
      <c r="J65" s="137" t="str">
        <f>IF(OR(留学状況調査入力票!G74="",留学状況調査入力票!H74=""),"",留学状況調査入力票!G74&amp;留学状況調査入力票!H74)</f>
        <v/>
      </c>
      <c r="K65" s="137"/>
      <c r="L65" s="137" t="str">
        <f>IF(留学状況調査入力票!I74="","",留学状況調査入力票!I74)</f>
        <v/>
      </c>
      <c r="M65" s="137"/>
      <c r="N65" s="137" t="str">
        <f>IF(留学状況調査入力票!J74="","",留学状況調査入力票!J74)</f>
        <v/>
      </c>
      <c r="O65" s="137"/>
      <c r="P65" s="137" t="str">
        <f>IF(OR(留学状況調査入力票!K74="",留学状況調査入力票!L74="",留学状況調査入力票!M74=""),"",留学状況調査入力票!K74&amp;留学状況調査入力票!L74&amp;留学状況調査入力票!M74)</f>
        <v/>
      </c>
      <c r="Q65" s="137"/>
      <c r="R65" s="137" t="str">
        <f>IF(留学状況調査入力票!N74="","",留学状況調査入力票!N74)</f>
        <v/>
      </c>
      <c r="S65" s="137"/>
      <c r="T65" s="137" t="str">
        <f>IF(留学状況調査入力票!O74="","",留学状況調査入力票!O74)</f>
        <v/>
      </c>
      <c r="U65" s="137"/>
      <c r="V65" s="137" t="str">
        <f>IF(留学状況調査入力票!P74="","",留学状況調査入力票!P74)</f>
        <v/>
      </c>
      <c r="W65" s="137"/>
      <c r="X65" s="137" t="str">
        <f>IF(OR(留学状況調査入力票!Q74="",留学状況調査入力票!R74=""),"",留学状況調査入力票!Q74&amp;留学状況調査入力票!R74)</f>
        <v/>
      </c>
      <c r="Y65" s="137"/>
      <c r="Z65" s="137"/>
      <c r="AA65" s="137"/>
      <c r="AB65" s="125" t="str">
        <f>IF(留学状況調査入力票!S74="","",留学状況調査入力票!S74)</f>
        <v/>
      </c>
      <c r="AC65" s="136" t="str">
        <f t="shared" si="3"/>
        <v/>
      </c>
      <c r="AD65" s="125" t="str">
        <f>IF(OR(C65="",留学状況調査入力票!$C$8=""),"",留学状況調査入力票!$C$8)</f>
        <v/>
      </c>
      <c r="AE65" s="136" t="str">
        <f>IF(留学状況調査入力票!AK74="","",留学状況調査入力票!AK74)</f>
        <v/>
      </c>
      <c r="AF65" s="136" t="str">
        <f>IF(留学状況調査入力票!AL74="","",留学状況調査入力票!AL74)</f>
        <v/>
      </c>
      <c r="AG65" s="136" t="str">
        <f>IF(留学状況調査入力票!AM74="","",留学状況調査入力票!AM74)</f>
        <v/>
      </c>
      <c r="AH65" s="136" t="str">
        <f>IF(留学状況調査入力票!AN74="","",留学状況調査入力票!AN74)</f>
        <v/>
      </c>
      <c r="AI65" s="136" t="str">
        <f>IF(留学状況調査入力票!AO74="","",留学状況調査入力票!AO74)</f>
        <v/>
      </c>
      <c r="AJ65" s="136" t="str">
        <f>IF(留学状況調査入力票!AP74="","",留学状況調査入力票!AP74)</f>
        <v/>
      </c>
      <c r="AK65" s="136" t="str">
        <f>IF(留学状況調査入力票!AQ74="","",留学状況調査入力票!AQ74)</f>
        <v/>
      </c>
    </row>
    <row r="66" spans="1:37">
      <c r="A66" s="137" t="str">
        <f t="shared" si="2"/>
        <v/>
      </c>
      <c r="B66" s="136"/>
      <c r="C66" s="137" t="str">
        <f>IF(留学状況調査入力票!A75="","",留学状況調査入力票!A75)</f>
        <v/>
      </c>
      <c r="D66" s="137" t="str">
        <f>IF(OR(留学状況調査入力票!C75="",留学状況調査入力票!D75="",留学状況調査入力票!E75=""),"",留学状況調査入力票!C75&amp;留学状況調査入力票!D75&amp;留学状況調査入力票!E75)</f>
        <v/>
      </c>
      <c r="E66" s="137"/>
      <c r="F66" s="136" t="str">
        <f>IF(留学状況調査入力票!A75="","",6)</f>
        <v/>
      </c>
      <c r="G66" s="137"/>
      <c r="H66" s="137" t="str">
        <f>IF(留学状況調査入力票!F75="","",留学状況調査入力票!F75)</f>
        <v/>
      </c>
      <c r="I66" s="137"/>
      <c r="J66" s="137" t="str">
        <f>IF(OR(留学状況調査入力票!G75="",留学状況調査入力票!H75=""),"",留学状況調査入力票!G75&amp;留学状況調査入力票!H75)</f>
        <v/>
      </c>
      <c r="K66" s="137"/>
      <c r="L66" s="137" t="str">
        <f>IF(留学状況調査入力票!I75="","",留学状況調査入力票!I75)</f>
        <v/>
      </c>
      <c r="M66" s="137"/>
      <c r="N66" s="137" t="str">
        <f>IF(留学状況調査入力票!J75="","",留学状況調査入力票!J75)</f>
        <v/>
      </c>
      <c r="O66" s="137"/>
      <c r="P66" s="137" t="str">
        <f>IF(OR(留学状況調査入力票!K75="",留学状況調査入力票!L75="",留学状況調査入力票!M75=""),"",留学状況調査入力票!K75&amp;留学状況調査入力票!L75&amp;留学状況調査入力票!M75)</f>
        <v/>
      </c>
      <c r="Q66" s="137"/>
      <c r="R66" s="137" t="str">
        <f>IF(留学状況調査入力票!N75="","",留学状況調査入力票!N75)</f>
        <v/>
      </c>
      <c r="S66" s="137"/>
      <c r="T66" s="137" t="str">
        <f>IF(留学状況調査入力票!O75="","",留学状況調査入力票!O75)</f>
        <v/>
      </c>
      <c r="U66" s="137"/>
      <c r="V66" s="137" t="str">
        <f>IF(留学状況調査入力票!P75="","",留学状況調査入力票!P75)</f>
        <v/>
      </c>
      <c r="W66" s="137"/>
      <c r="X66" s="137" t="str">
        <f>IF(OR(留学状況調査入力票!Q75="",留学状況調査入力票!R75=""),"",留学状況調査入力票!Q75&amp;留学状況調査入力票!R75)</f>
        <v/>
      </c>
      <c r="Y66" s="137"/>
      <c r="Z66" s="137"/>
      <c r="AA66" s="137"/>
      <c r="AB66" s="125" t="str">
        <f>IF(留学状況調査入力票!S75="","",留学状況調査入力票!S75)</f>
        <v/>
      </c>
      <c r="AC66" s="136" t="str">
        <f t="shared" si="3"/>
        <v/>
      </c>
      <c r="AD66" s="125" t="str">
        <f>IF(OR(C66="",留学状況調査入力票!$C$8=""),"",留学状況調査入力票!$C$8)</f>
        <v/>
      </c>
      <c r="AE66" s="136" t="str">
        <f>IF(留学状況調査入力票!AK75="","",留学状況調査入力票!AK75)</f>
        <v/>
      </c>
      <c r="AF66" s="136" t="str">
        <f>IF(留学状況調査入力票!AL75="","",留学状況調査入力票!AL75)</f>
        <v/>
      </c>
      <c r="AG66" s="136" t="str">
        <f>IF(留学状況調査入力票!AM75="","",留学状況調査入力票!AM75)</f>
        <v/>
      </c>
      <c r="AH66" s="136" t="str">
        <f>IF(留学状況調査入力票!AN75="","",留学状況調査入力票!AN75)</f>
        <v/>
      </c>
      <c r="AI66" s="136" t="str">
        <f>IF(留学状況調査入力票!AO75="","",留学状況調査入力票!AO75)</f>
        <v/>
      </c>
      <c r="AJ66" s="136" t="str">
        <f>IF(留学状況調査入力票!AP75="","",留学状況調査入力票!AP75)</f>
        <v/>
      </c>
      <c r="AK66" s="136" t="str">
        <f>IF(留学状況調査入力票!AQ75="","",留学状況調査入力票!AQ75)</f>
        <v/>
      </c>
    </row>
    <row r="67" spans="1:37">
      <c r="A67" s="137" t="str">
        <f t="shared" si="2"/>
        <v/>
      </c>
      <c r="B67" s="136"/>
      <c r="C67" s="137" t="str">
        <f>IF(留学状況調査入力票!A76="","",留学状況調査入力票!A76)</f>
        <v/>
      </c>
      <c r="D67" s="137" t="str">
        <f>IF(OR(留学状況調査入力票!C76="",留学状況調査入力票!D76="",留学状況調査入力票!E76=""),"",留学状況調査入力票!C76&amp;留学状況調査入力票!D76&amp;留学状況調査入力票!E76)</f>
        <v/>
      </c>
      <c r="E67" s="137"/>
      <c r="F67" s="136" t="str">
        <f>IF(留学状況調査入力票!A76="","",6)</f>
        <v/>
      </c>
      <c r="G67" s="137"/>
      <c r="H67" s="137" t="str">
        <f>IF(留学状況調査入力票!F76="","",留学状況調査入力票!F76)</f>
        <v/>
      </c>
      <c r="I67" s="137"/>
      <c r="J67" s="137" t="str">
        <f>IF(OR(留学状況調査入力票!G76="",留学状況調査入力票!H76=""),"",留学状況調査入力票!G76&amp;留学状況調査入力票!H76)</f>
        <v/>
      </c>
      <c r="K67" s="137"/>
      <c r="L67" s="137" t="str">
        <f>IF(留学状況調査入力票!I76="","",留学状況調査入力票!I76)</f>
        <v/>
      </c>
      <c r="M67" s="137"/>
      <c r="N67" s="137" t="str">
        <f>IF(留学状況調査入力票!J76="","",留学状況調査入力票!J76)</f>
        <v/>
      </c>
      <c r="O67" s="137"/>
      <c r="P67" s="137" t="str">
        <f>IF(OR(留学状況調査入力票!K76="",留学状況調査入力票!L76="",留学状況調査入力票!M76=""),"",留学状況調査入力票!K76&amp;留学状況調査入力票!L76&amp;留学状況調査入力票!M76)</f>
        <v/>
      </c>
      <c r="Q67" s="137"/>
      <c r="R67" s="137" t="str">
        <f>IF(留学状況調査入力票!N76="","",留学状況調査入力票!N76)</f>
        <v/>
      </c>
      <c r="S67" s="137"/>
      <c r="T67" s="137" t="str">
        <f>IF(留学状況調査入力票!O76="","",留学状況調査入力票!O76)</f>
        <v/>
      </c>
      <c r="U67" s="137"/>
      <c r="V67" s="137" t="str">
        <f>IF(留学状況調査入力票!P76="","",留学状況調査入力票!P76)</f>
        <v/>
      </c>
      <c r="W67" s="137"/>
      <c r="X67" s="137" t="str">
        <f>IF(OR(留学状況調査入力票!Q76="",留学状況調査入力票!R76=""),"",留学状況調査入力票!Q76&amp;留学状況調査入力票!R76)</f>
        <v/>
      </c>
      <c r="Y67" s="137"/>
      <c r="Z67" s="137"/>
      <c r="AA67" s="137"/>
      <c r="AB67" s="125" t="str">
        <f>IF(留学状況調査入力票!S76="","",留学状況調査入力票!S76)</f>
        <v/>
      </c>
      <c r="AC67" s="136" t="str">
        <f t="shared" si="3"/>
        <v/>
      </c>
      <c r="AD67" s="125" t="str">
        <f>IF(OR(C67="",留学状況調査入力票!$C$8=""),"",留学状況調査入力票!$C$8)</f>
        <v/>
      </c>
      <c r="AE67" s="136" t="str">
        <f>IF(留学状況調査入力票!AK76="","",留学状況調査入力票!AK76)</f>
        <v/>
      </c>
      <c r="AF67" s="136" t="str">
        <f>IF(留学状況調査入力票!AL76="","",留学状況調査入力票!AL76)</f>
        <v/>
      </c>
      <c r="AG67" s="136" t="str">
        <f>IF(留学状況調査入力票!AM76="","",留学状況調査入力票!AM76)</f>
        <v/>
      </c>
      <c r="AH67" s="136" t="str">
        <f>IF(留学状況調査入力票!AN76="","",留学状況調査入力票!AN76)</f>
        <v/>
      </c>
      <c r="AI67" s="136" t="str">
        <f>IF(留学状況調査入力票!AO76="","",留学状況調査入力票!AO76)</f>
        <v/>
      </c>
      <c r="AJ67" s="136" t="str">
        <f>IF(留学状況調査入力票!AP76="","",留学状況調査入力票!AP76)</f>
        <v/>
      </c>
      <c r="AK67" s="136" t="str">
        <f>IF(留学状況調査入力票!AQ76="","",留学状況調査入力票!AQ76)</f>
        <v/>
      </c>
    </row>
    <row r="68" spans="1:37">
      <c r="A68" s="137" t="str">
        <f t="shared" si="2"/>
        <v/>
      </c>
      <c r="B68" s="136"/>
      <c r="C68" s="137" t="str">
        <f>IF(留学状況調査入力票!A77="","",留学状況調査入力票!A77)</f>
        <v/>
      </c>
      <c r="D68" s="137" t="str">
        <f>IF(OR(留学状況調査入力票!C77="",留学状況調査入力票!D77="",留学状況調査入力票!E77=""),"",留学状況調査入力票!C77&amp;留学状況調査入力票!D77&amp;留学状況調査入力票!E77)</f>
        <v/>
      </c>
      <c r="E68" s="137"/>
      <c r="F68" s="136" t="str">
        <f>IF(留学状況調査入力票!A77="","",6)</f>
        <v/>
      </c>
      <c r="G68" s="137"/>
      <c r="H68" s="137" t="str">
        <f>IF(留学状況調査入力票!F77="","",留学状況調査入力票!F77)</f>
        <v/>
      </c>
      <c r="I68" s="137"/>
      <c r="J68" s="137" t="str">
        <f>IF(OR(留学状況調査入力票!G77="",留学状況調査入力票!H77=""),"",留学状況調査入力票!G77&amp;留学状況調査入力票!H77)</f>
        <v/>
      </c>
      <c r="K68" s="137"/>
      <c r="L68" s="137" t="str">
        <f>IF(留学状況調査入力票!I77="","",留学状況調査入力票!I77)</f>
        <v/>
      </c>
      <c r="M68" s="137"/>
      <c r="N68" s="137" t="str">
        <f>IF(留学状況調査入力票!J77="","",留学状況調査入力票!J77)</f>
        <v/>
      </c>
      <c r="O68" s="137"/>
      <c r="P68" s="137" t="str">
        <f>IF(OR(留学状況調査入力票!K77="",留学状況調査入力票!L77="",留学状況調査入力票!M77=""),"",留学状況調査入力票!K77&amp;留学状況調査入力票!L77&amp;留学状況調査入力票!M77)</f>
        <v/>
      </c>
      <c r="Q68" s="137"/>
      <c r="R68" s="137" t="str">
        <f>IF(留学状況調査入力票!N77="","",留学状況調査入力票!N77)</f>
        <v/>
      </c>
      <c r="S68" s="137"/>
      <c r="T68" s="137" t="str">
        <f>IF(留学状況調査入力票!O77="","",留学状況調査入力票!O77)</f>
        <v/>
      </c>
      <c r="U68" s="137"/>
      <c r="V68" s="137" t="str">
        <f>IF(留学状況調査入力票!P77="","",留学状況調査入力票!P77)</f>
        <v/>
      </c>
      <c r="W68" s="137"/>
      <c r="X68" s="137" t="str">
        <f>IF(OR(留学状況調査入力票!Q77="",留学状況調査入力票!R77=""),"",留学状況調査入力票!Q77&amp;留学状況調査入力票!R77)</f>
        <v/>
      </c>
      <c r="Y68" s="137"/>
      <c r="Z68" s="137"/>
      <c r="AA68" s="137"/>
      <c r="AB68" s="125" t="str">
        <f>IF(留学状況調査入力票!S77="","",留学状況調査入力票!S77)</f>
        <v/>
      </c>
      <c r="AC68" s="136" t="str">
        <f t="shared" si="3"/>
        <v/>
      </c>
      <c r="AD68" s="125" t="str">
        <f>IF(OR(C68="",留学状況調査入力票!$C$8=""),"",留学状況調査入力票!$C$8)</f>
        <v/>
      </c>
      <c r="AE68" s="136" t="str">
        <f>IF(留学状況調査入力票!AK77="","",留学状況調査入力票!AK77)</f>
        <v/>
      </c>
      <c r="AF68" s="136" t="str">
        <f>IF(留学状況調査入力票!AL77="","",留学状況調査入力票!AL77)</f>
        <v/>
      </c>
      <c r="AG68" s="136" t="str">
        <f>IF(留学状況調査入力票!AM77="","",留学状況調査入力票!AM77)</f>
        <v/>
      </c>
      <c r="AH68" s="136" t="str">
        <f>IF(留学状況調査入力票!AN77="","",留学状況調査入力票!AN77)</f>
        <v/>
      </c>
      <c r="AI68" s="136" t="str">
        <f>IF(留学状況調査入力票!AO77="","",留学状況調査入力票!AO77)</f>
        <v/>
      </c>
      <c r="AJ68" s="136" t="str">
        <f>IF(留学状況調査入力票!AP77="","",留学状況調査入力票!AP77)</f>
        <v/>
      </c>
      <c r="AK68" s="136" t="str">
        <f>IF(留学状況調査入力票!AQ77="","",留学状況調査入力票!AQ77)</f>
        <v/>
      </c>
    </row>
    <row r="69" spans="1:37">
      <c r="A69" s="137" t="str">
        <f t="shared" si="2"/>
        <v/>
      </c>
      <c r="B69" s="136"/>
      <c r="C69" s="137" t="str">
        <f>IF(留学状況調査入力票!A78="","",留学状況調査入力票!A78)</f>
        <v/>
      </c>
      <c r="D69" s="137" t="str">
        <f>IF(OR(留学状況調査入力票!C78="",留学状況調査入力票!D78="",留学状況調査入力票!E78=""),"",留学状況調査入力票!C78&amp;留学状況調査入力票!D78&amp;留学状況調査入力票!E78)</f>
        <v/>
      </c>
      <c r="E69" s="137"/>
      <c r="F69" s="136" t="str">
        <f>IF(留学状況調査入力票!A78="","",6)</f>
        <v/>
      </c>
      <c r="G69" s="137"/>
      <c r="H69" s="137" t="str">
        <f>IF(留学状況調査入力票!F78="","",留学状況調査入力票!F78)</f>
        <v/>
      </c>
      <c r="I69" s="137"/>
      <c r="J69" s="137" t="str">
        <f>IF(OR(留学状況調査入力票!G78="",留学状況調査入力票!H78=""),"",留学状況調査入力票!G78&amp;留学状況調査入力票!H78)</f>
        <v/>
      </c>
      <c r="K69" s="137"/>
      <c r="L69" s="137" t="str">
        <f>IF(留学状況調査入力票!I78="","",留学状況調査入力票!I78)</f>
        <v/>
      </c>
      <c r="M69" s="137"/>
      <c r="N69" s="137" t="str">
        <f>IF(留学状況調査入力票!J78="","",留学状況調査入力票!J78)</f>
        <v/>
      </c>
      <c r="O69" s="137"/>
      <c r="P69" s="137" t="str">
        <f>IF(OR(留学状況調査入力票!K78="",留学状況調査入力票!L78="",留学状況調査入力票!M78=""),"",留学状況調査入力票!K78&amp;留学状況調査入力票!L78&amp;留学状況調査入力票!M78)</f>
        <v/>
      </c>
      <c r="Q69" s="137"/>
      <c r="R69" s="137" t="str">
        <f>IF(留学状況調査入力票!N78="","",留学状況調査入力票!N78)</f>
        <v/>
      </c>
      <c r="S69" s="137"/>
      <c r="T69" s="137" t="str">
        <f>IF(留学状況調査入力票!O78="","",留学状況調査入力票!O78)</f>
        <v/>
      </c>
      <c r="U69" s="137"/>
      <c r="V69" s="137" t="str">
        <f>IF(留学状況調査入力票!P78="","",留学状況調査入力票!P78)</f>
        <v/>
      </c>
      <c r="W69" s="137"/>
      <c r="X69" s="137" t="str">
        <f>IF(OR(留学状況調査入力票!Q78="",留学状況調査入力票!R78=""),"",留学状況調査入力票!Q78&amp;留学状況調査入力票!R78)</f>
        <v/>
      </c>
      <c r="Y69" s="137"/>
      <c r="Z69" s="137"/>
      <c r="AA69" s="137"/>
      <c r="AB69" s="125" t="str">
        <f>IF(留学状況調査入力票!S78="","",留学状況調査入力票!S78)</f>
        <v/>
      </c>
      <c r="AC69" s="136" t="str">
        <f t="shared" si="3"/>
        <v/>
      </c>
      <c r="AD69" s="125" t="str">
        <f>IF(OR(C69="",留学状況調査入力票!$C$8=""),"",留学状況調査入力票!$C$8)</f>
        <v/>
      </c>
      <c r="AE69" s="136" t="str">
        <f>IF(留学状況調査入力票!AK78="","",留学状況調査入力票!AK78)</f>
        <v/>
      </c>
      <c r="AF69" s="136" t="str">
        <f>IF(留学状況調査入力票!AL78="","",留学状況調査入力票!AL78)</f>
        <v/>
      </c>
      <c r="AG69" s="136" t="str">
        <f>IF(留学状況調査入力票!AM78="","",留学状況調査入力票!AM78)</f>
        <v/>
      </c>
      <c r="AH69" s="136" t="str">
        <f>IF(留学状況調査入力票!AN78="","",留学状況調査入力票!AN78)</f>
        <v/>
      </c>
      <c r="AI69" s="136" t="str">
        <f>IF(留学状況調査入力票!AO78="","",留学状況調査入力票!AO78)</f>
        <v/>
      </c>
      <c r="AJ69" s="136" t="str">
        <f>IF(留学状況調査入力票!AP78="","",留学状況調査入力票!AP78)</f>
        <v/>
      </c>
      <c r="AK69" s="136" t="str">
        <f>IF(留学状況調査入力票!AQ78="","",留学状況調査入力票!AQ78)</f>
        <v/>
      </c>
    </row>
    <row r="70" spans="1:37">
      <c r="A70" s="137" t="str">
        <f t="shared" si="2"/>
        <v/>
      </c>
      <c r="B70" s="136"/>
      <c r="C70" s="137" t="str">
        <f>IF(留学状況調査入力票!A79="","",留学状況調査入力票!A79)</f>
        <v/>
      </c>
      <c r="D70" s="137" t="str">
        <f>IF(OR(留学状況調査入力票!C79="",留学状況調査入力票!D79="",留学状況調査入力票!E79=""),"",留学状況調査入力票!C79&amp;留学状況調査入力票!D79&amp;留学状況調査入力票!E79)</f>
        <v/>
      </c>
      <c r="E70" s="137"/>
      <c r="F70" s="136" t="str">
        <f>IF(留学状況調査入力票!A79="","",6)</f>
        <v/>
      </c>
      <c r="G70" s="137"/>
      <c r="H70" s="137" t="str">
        <f>IF(留学状況調査入力票!F79="","",留学状況調査入力票!F79)</f>
        <v/>
      </c>
      <c r="I70" s="137"/>
      <c r="J70" s="137" t="str">
        <f>IF(OR(留学状況調査入力票!G79="",留学状況調査入力票!H79=""),"",留学状況調査入力票!G79&amp;留学状況調査入力票!H79)</f>
        <v/>
      </c>
      <c r="K70" s="137"/>
      <c r="L70" s="137" t="str">
        <f>IF(留学状況調査入力票!I79="","",留学状況調査入力票!I79)</f>
        <v/>
      </c>
      <c r="M70" s="137"/>
      <c r="N70" s="137" t="str">
        <f>IF(留学状況調査入力票!J79="","",留学状況調査入力票!J79)</f>
        <v/>
      </c>
      <c r="O70" s="137"/>
      <c r="P70" s="137" t="str">
        <f>IF(OR(留学状況調査入力票!K79="",留学状況調査入力票!L79="",留学状況調査入力票!M79=""),"",留学状況調査入力票!K79&amp;留学状況調査入力票!L79&amp;留学状況調査入力票!M79)</f>
        <v/>
      </c>
      <c r="Q70" s="137"/>
      <c r="R70" s="137" t="str">
        <f>IF(留学状況調査入力票!N79="","",留学状況調査入力票!N79)</f>
        <v/>
      </c>
      <c r="S70" s="137"/>
      <c r="T70" s="137" t="str">
        <f>IF(留学状況調査入力票!O79="","",留学状況調査入力票!O79)</f>
        <v/>
      </c>
      <c r="U70" s="137"/>
      <c r="V70" s="137" t="str">
        <f>IF(留学状況調査入力票!P79="","",留学状況調査入力票!P79)</f>
        <v/>
      </c>
      <c r="W70" s="137"/>
      <c r="X70" s="137" t="str">
        <f>IF(OR(留学状況調査入力票!Q79="",留学状況調査入力票!R79=""),"",留学状況調査入力票!Q79&amp;留学状況調査入力票!R79)</f>
        <v/>
      </c>
      <c r="Y70" s="137"/>
      <c r="Z70" s="137"/>
      <c r="AA70" s="137"/>
      <c r="AB70" s="125" t="str">
        <f>IF(留学状況調査入力票!S79="","",留学状況調査入力票!S79)</f>
        <v/>
      </c>
      <c r="AC70" s="136" t="str">
        <f t="shared" si="3"/>
        <v/>
      </c>
      <c r="AD70" s="125" t="str">
        <f>IF(OR(C70="",留学状況調査入力票!$C$8=""),"",留学状況調査入力票!$C$8)</f>
        <v/>
      </c>
      <c r="AE70" s="136" t="str">
        <f>IF(留学状況調査入力票!AK79="","",留学状況調査入力票!AK79)</f>
        <v/>
      </c>
      <c r="AF70" s="136" t="str">
        <f>IF(留学状況調査入力票!AL79="","",留学状況調査入力票!AL79)</f>
        <v/>
      </c>
      <c r="AG70" s="136" t="str">
        <f>IF(留学状況調査入力票!AM79="","",留学状況調査入力票!AM79)</f>
        <v/>
      </c>
      <c r="AH70" s="136" t="str">
        <f>IF(留学状況調査入力票!AN79="","",留学状況調査入力票!AN79)</f>
        <v/>
      </c>
      <c r="AI70" s="136" t="str">
        <f>IF(留学状況調査入力票!AO79="","",留学状況調査入力票!AO79)</f>
        <v/>
      </c>
      <c r="AJ70" s="136" t="str">
        <f>IF(留学状況調査入力票!AP79="","",留学状況調査入力票!AP79)</f>
        <v/>
      </c>
      <c r="AK70" s="136" t="str">
        <f>IF(留学状況調査入力票!AQ79="","",留学状況調査入力票!AQ79)</f>
        <v/>
      </c>
    </row>
    <row r="71" spans="1:37">
      <c r="A71" s="137" t="str">
        <f t="shared" si="2"/>
        <v/>
      </c>
      <c r="B71" s="136"/>
      <c r="C71" s="137" t="str">
        <f>IF(留学状況調査入力票!A80="","",留学状況調査入力票!A80)</f>
        <v/>
      </c>
      <c r="D71" s="137" t="str">
        <f>IF(OR(留学状況調査入力票!C80="",留学状況調査入力票!D80="",留学状況調査入力票!E80=""),"",留学状況調査入力票!C80&amp;留学状況調査入力票!D80&amp;留学状況調査入力票!E80)</f>
        <v/>
      </c>
      <c r="E71" s="137"/>
      <c r="F71" s="136" t="str">
        <f>IF(留学状況調査入力票!A80="","",6)</f>
        <v/>
      </c>
      <c r="G71" s="137"/>
      <c r="H71" s="137" t="str">
        <f>IF(留学状況調査入力票!F80="","",留学状況調査入力票!F80)</f>
        <v/>
      </c>
      <c r="I71" s="137"/>
      <c r="J71" s="137" t="str">
        <f>IF(OR(留学状況調査入力票!G80="",留学状況調査入力票!H80=""),"",留学状況調査入力票!G80&amp;留学状況調査入力票!H80)</f>
        <v/>
      </c>
      <c r="K71" s="137"/>
      <c r="L71" s="137" t="str">
        <f>IF(留学状況調査入力票!I80="","",留学状況調査入力票!I80)</f>
        <v/>
      </c>
      <c r="M71" s="137"/>
      <c r="N71" s="137" t="str">
        <f>IF(留学状況調査入力票!J80="","",留学状況調査入力票!J80)</f>
        <v/>
      </c>
      <c r="O71" s="137"/>
      <c r="P71" s="137" t="str">
        <f>IF(OR(留学状況調査入力票!K80="",留学状況調査入力票!L80="",留学状況調査入力票!M80=""),"",留学状況調査入力票!K80&amp;留学状況調査入力票!L80&amp;留学状況調査入力票!M80)</f>
        <v/>
      </c>
      <c r="Q71" s="137"/>
      <c r="R71" s="137" t="str">
        <f>IF(留学状況調査入力票!N80="","",留学状況調査入力票!N80)</f>
        <v/>
      </c>
      <c r="S71" s="137"/>
      <c r="T71" s="137" t="str">
        <f>IF(留学状況調査入力票!O80="","",留学状況調査入力票!O80)</f>
        <v/>
      </c>
      <c r="U71" s="137"/>
      <c r="V71" s="137" t="str">
        <f>IF(留学状況調査入力票!P80="","",留学状況調査入力票!P80)</f>
        <v/>
      </c>
      <c r="W71" s="137"/>
      <c r="X71" s="137" t="str">
        <f>IF(OR(留学状況調査入力票!Q80="",留学状況調査入力票!R80=""),"",留学状況調査入力票!Q80&amp;留学状況調査入力票!R80)</f>
        <v/>
      </c>
      <c r="Y71" s="137"/>
      <c r="Z71" s="137"/>
      <c r="AA71" s="137"/>
      <c r="AB71" s="125" t="str">
        <f>IF(留学状況調査入力票!S80="","",留学状況調査入力票!S80)</f>
        <v/>
      </c>
      <c r="AC71" s="136" t="str">
        <f t="shared" si="3"/>
        <v/>
      </c>
      <c r="AD71" s="125" t="str">
        <f>IF(OR(C71="",留学状況調査入力票!$C$8=""),"",留学状況調査入力票!$C$8)</f>
        <v/>
      </c>
      <c r="AE71" s="136" t="str">
        <f>IF(留学状況調査入力票!AK80="","",留学状況調査入力票!AK80)</f>
        <v/>
      </c>
      <c r="AF71" s="136" t="str">
        <f>IF(留学状況調査入力票!AL80="","",留学状況調査入力票!AL80)</f>
        <v/>
      </c>
      <c r="AG71" s="136" t="str">
        <f>IF(留学状況調査入力票!AM80="","",留学状況調査入力票!AM80)</f>
        <v/>
      </c>
      <c r="AH71" s="136" t="str">
        <f>IF(留学状況調査入力票!AN80="","",留学状況調査入力票!AN80)</f>
        <v/>
      </c>
      <c r="AI71" s="136" t="str">
        <f>IF(留学状況調査入力票!AO80="","",留学状況調査入力票!AO80)</f>
        <v/>
      </c>
      <c r="AJ71" s="136" t="str">
        <f>IF(留学状況調査入力票!AP80="","",留学状況調査入力票!AP80)</f>
        <v/>
      </c>
      <c r="AK71" s="136" t="str">
        <f>IF(留学状況調査入力票!AQ80="","",留学状況調査入力票!AQ80)</f>
        <v/>
      </c>
    </row>
    <row r="72" spans="1:37">
      <c r="A72" s="137" t="str">
        <f t="shared" si="2"/>
        <v/>
      </c>
      <c r="B72" s="136"/>
      <c r="C72" s="137" t="str">
        <f>IF(留学状況調査入力票!A81="","",留学状況調査入力票!A81)</f>
        <v/>
      </c>
      <c r="D72" s="137" t="str">
        <f>IF(OR(留学状況調査入力票!C81="",留学状況調査入力票!D81="",留学状況調査入力票!E81=""),"",留学状況調査入力票!C81&amp;留学状況調査入力票!D81&amp;留学状況調査入力票!E81)</f>
        <v/>
      </c>
      <c r="E72" s="137"/>
      <c r="F72" s="136" t="str">
        <f>IF(留学状況調査入力票!A81="","",6)</f>
        <v/>
      </c>
      <c r="G72" s="137"/>
      <c r="H72" s="137" t="str">
        <f>IF(留学状況調査入力票!F81="","",留学状況調査入力票!F81)</f>
        <v/>
      </c>
      <c r="I72" s="137"/>
      <c r="J72" s="137" t="str">
        <f>IF(OR(留学状況調査入力票!G81="",留学状況調査入力票!H81=""),"",留学状況調査入力票!G81&amp;留学状況調査入力票!H81)</f>
        <v/>
      </c>
      <c r="K72" s="137"/>
      <c r="L72" s="137" t="str">
        <f>IF(留学状況調査入力票!I81="","",留学状況調査入力票!I81)</f>
        <v/>
      </c>
      <c r="M72" s="137"/>
      <c r="N72" s="137" t="str">
        <f>IF(留学状況調査入力票!J81="","",留学状況調査入力票!J81)</f>
        <v/>
      </c>
      <c r="O72" s="137"/>
      <c r="P72" s="137" t="str">
        <f>IF(OR(留学状況調査入力票!K81="",留学状況調査入力票!L81="",留学状況調査入力票!M81=""),"",留学状況調査入力票!K81&amp;留学状況調査入力票!L81&amp;留学状況調査入力票!M81)</f>
        <v/>
      </c>
      <c r="Q72" s="137"/>
      <c r="R72" s="137" t="str">
        <f>IF(留学状況調査入力票!N81="","",留学状況調査入力票!N81)</f>
        <v/>
      </c>
      <c r="S72" s="137"/>
      <c r="T72" s="137" t="str">
        <f>IF(留学状況調査入力票!O81="","",留学状況調査入力票!O81)</f>
        <v/>
      </c>
      <c r="U72" s="137"/>
      <c r="V72" s="137" t="str">
        <f>IF(留学状況調査入力票!P81="","",留学状況調査入力票!P81)</f>
        <v/>
      </c>
      <c r="W72" s="137"/>
      <c r="X72" s="137" t="str">
        <f>IF(OR(留学状況調査入力票!Q81="",留学状況調査入力票!R81=""),"",留学状況調査入力票!Q81&amp;留学状況調査入力票!R81)</f>
        <v/>
      </c>
      <c r="Y72" s="137"/>
      <c r="Z72" s="137"/>
      <c r="AA72" s="137"/>
      <c r="AB72" s="125" t="str">
        <f>IF(留学状況調査入力票!S81="","",留学状況調査入力票!S81)</f>
        <v/>
      </c>
      <c r="AC72" s="136" t="str">
        <f t="shared" si="3"/>
        <v/>
      </c>
      <c r="AD72" s="125" t="str">
        <f>IF(OR(C72="",留学状況調査入力票!$C$8=""),"",留学状況調査入力票!$C$8)</f>
        <v/>
      </c>
      <c r="AE72" s="136" t="str">
        <f>IF(留学状況調査入力票!AK81="","",留学状況調査入力票!AK81)</f>
        <v/>
      </c>
      <c r="AF72" s="136" t="str">
        <f>IF(留学状況調査入力票!AL81="","",留学状況調査入力票!AL81)</f>
        <v/>
      </c>
      <c r="AG72" s="136" t="str">
        <f>IF(留学状況調査入力票!AM81="","",留学状況調査入力票!AM81)</f>
        <v/>
      </c>
      <c r="AH72" s="136" t="str">
        <f>IF(留学状況調査入力票!AN81="","",留学状況調査入力票!AN81)</f>
        <v/>
      </c>
      <c r="AI72" s="136" t="str">
        <f>IF(留学状況調査入力票!AO81="","",留学状況調査入力票!AO81)</f>
        <v/>
      </c>
      <c r="AJ72" s="136" t="str">
        <f>IF(留学状況調査入力票!AP81="","",留学状況調査入力票!AP81)</f>
        <v/>
      </c>
      <c r="AK72" s="136" t="str">
        <f>IF(留学状況調査入力票!AQ81="","",留学状況調査入力票!AQ81)</f>
        <v/>
      </c>
    </row>
    <row r="73" spans="1:37">
      <c r="A73" s="137" t="str">
        <f t="shared" si="2"/>
        <v/>
      </c>
      <c r="B73" s="136"/>
      <c r="C73" s="137" t="str">
        <f>IF(留学状況調査入力票!A82="","",留学状況調査入力票!A82)</f>
        <v/>
      </c>
      <c r="D73" s="137" t="str">
        <f>IF(OR(留学状況調査入力票!C82="",留学状況調査入力票!D82="",留学状況調査入力票!E82=""),"",留学状況調査入力票!C82&amp;留学状況調査入力票!D82&amp;留学状況調査入力票!E82)</f>
        <v/>
      </c>
      <c r="E73" s="137"/>
      <c r="F73" s="136" t="str">
        <f>IF(留学状況調査入力票!A82="","",6)</f>
        <v/>
      </c>
      <c r="G73" s="137"/>
      <c r="H73" s="137" t="str">
        <f>IF(留学状況調査入力票!F82="","",留学状況調査入力票!F82)</f>
        <v/>
      </c>
      <c r="I73" s="137"/>
      <c r="J73" s="137" t="str">
        <f>IF(OR(留学状況調査入力票!G82="",留学状況調査入力票!H82=""),"",留学状況調査入力票!G82&amp;留学状況調査入力票!H82)</f>
        <v/>
      </c>
      <c r="K73" s="137"/>
      <c r="L73" s="137" t="str">
        <f>IF(留学状況調査入力票!I82="","",留学状況調査入力票!I82)</f>
        <v/>
      </c>
      <c r="M73" s="137"/>
      <c r="N73" s="137" t="str">
        <f>IF(留学状況調査入力票!J82="","",留学状況調査入力票!J82)</f>
        <v/>
      </c>
      <c r="O73" s="137"/>
      <c r="P73" s="137" t="str">
        <f>IF(OR(留学状況調査入力票!K82="",留学状況調査入力票!L82="",留学状況調査入力票!M82=""),"",留学状況調査入力票!K82&amp;留学状況調査入力票!L82&amp;留学状況調査入力票!M82)</f>
        <v/>
      </c>
      <c r="Q73" s="137"/>
      <c r="R73" s="137" t="str">
        <f>IF(留学状況調査入力票!N82="","",留学状況調査入力票!N82)</f>
        <v/>
      </c>
      <c r="S73" s="137"/>
      <c r="T73" s="137" t="str">
        <f>IF(留学状況調査入力票!O82="","",留学状況調査入力票!O82)</f>
        <v/>
      </c>
      <c r="U73" s="137"/>
      <c r="V73" s="137" t="str">
        <f>IF(留学状況調査入力票!P82="","",留学状況調査入力票!P82)</f>
        <v/>
      </c>
      <c r="W73" s="137"/>
      <c r="X73" s="137" t="str">
        <f>IF(OR(留学状況調査入力票!Q82="",留学状況調査入力票!R82=""),"",留学状況調査入力票!Q82&amp;留学状況調査入力票!R82)</f>
        <v/>
      </c>
      <c r="Y73" s="137"/>
      <c r="Z73" s="137"/>
      <c r="AA73" s="137"/>
      <c r="AB73" s="125" t="str">
        <f>IF(留学状況調査入力票!S82="","",留学状況調査入力票!S82)</f>
        <v/>
      </c>
      <c r="AC73" s="136" t="str">
        <f t="shared" si="3"/>
        <v/>
      </c>
      <c r="AD73" s="125" t="str">
        <f>IF(OR(C73="",留学状況調査入力票!$C$8=""),"",留学状況調査入力票!$C$8)</f>
        <v/>
      </c>
      <c r="AE73" s="136" t="str">
        <f>IF(留学状況調査入力票!AK82="","",留学状況調査入力票!AK82)</f>
        <v/>
      </c>
      <c r="AF73" s="136" t="str">
        <f>IF(留学状況調査入力票!AL82="","",留学状況調査入力票!AL82)</f>
        <v/>
      </c>
      <c r="AG73" s="136" t="str">
        <f>IF(留学状況調査入力票!AM82="","",留学状況調査入力票!AM82)</f>
        <v/>
      </c>
      <c r="AH73" s="136" t="str">
        <f>IF(留学状況調査入力票!AN82="","",留学状況調査入力票!AN82)</f>
        <v/>
      </c>
      <c r="AI73" s="136" t="str">
        <f>IF(留学状況調査入力票!AO82="","",留学状況調査入力票!AO82)</f>
        <v/>
      </c>
      <c r="AJ73" s="136" t="str">
        <f>IF(留学状況調査入力票!AP82="","",留学状況調査入力票!AP82)</f>
        <v/>
      </c>
      <c r="AK73" s="136" t="str">
        <f>IF(留学状況調査入力票!AQ82="","",留学状況調査入力票!AQ82)</f>
        <v/>
      </c>
    </row>
    <row r="74" spans="1:37">
      <c r="A74" s="137" t="str">
        <f t="shared" si="2"/>
        <v/>
      </c>
      <c r="B74" s="136"/>
      <c r="C74" s="137" t="str">
        <f>IF(留学状況調査入力票!A83="","",留学状況調査入力票!A83)</f>
        <v/>
      </c>
      <c r="D74" s="137" t="str">
        <f>IF(OR(留学状況調査入力票!C83="",留学状況調査入力票!D83="",留学状況調査入力票!E83=""),"",留学状況調査入力票!C83&amp;留学状況調査入力票!D83&amp;留学状況調査入力票!E83)</f>
        <v/>
      </c>
      <c r="E74" s="137"/>
      <c r="F74" s="136" t="str">
        <f>IF(留学状況調査入力票!A83="","",6)</f>
        <v/>
      </c>
      <c r="G74" s="137"/>
      <c r="H74" s="137" t="str">
        <f>IF(留学状況調査入力票!F83="","",留学状況調査入力票!F83)</f>
        <v/>
      </c>
      <c r="I74" s="137"/>
      <c r="J74" s="137" t="str">
        <f>IF(OR(留学状況調査入力票!G83="",留学状況調査入力票!H83=""),"",留学状況調査入力票!G83&amp;留学状況調査入力票!H83)</f>
        <v/>
      </c>
      <c r="K74" s="137"/>
      <c r="L74" s="137" t="str">
        <f>IF(留学状況調査入力票!I83="","",留学状況調査入力票!I83)</f>
        <v/>
      </c>
      <c r="M74" s="137"/>
      <c r="N74" s="137" t="str">
        <f>IF(留学状況調査入力票!J83="","",留学状況調査入力票!J83)</f>
        <v/>
      </c>
      <c r="O74" s="137"/>
      <c r="P74" s="137" t="str">
        <f>IF(OR(留学状況調査入力票!K83="",留学状況調査入力票!L83="",留学状況調査入力票!M83=""),"",留学状況調査入力票!K83&amp;留学状況調査入力票!L83&amp;留学状況調査入力票!M83)</f>
        <v/>
      </c>
      <c r="Q74" s="137"/>
      <c r="R74" s="137" t="str">
        <f>IF(留学状況調査入力票!N83="","",留学状況調査入力票!N83)</f>
        <v/>
      </c>
      <c r="S74" s="137"/>
      <c r="T74" s="137" t="str">
        <f>IF(留学状況調査入力票!O83="","",留学状況調査入力票!O83)</f>
        <v/>
      </c>
      <c r="U74" s="137"/>
      <c r="V74" s="137" t="str">
        <f>IF(留学状況調査入力票!P83="","",留学状況調査入力票!P83)</f>
        <v/>
      </c>
      <c r="W74" s="137"/>
      <c r="X74" s="137" t="str">
        <f>IF(OR(留学状況調査入力票!Q83="",留学状況調査入力票!R83=""),"",留学状況調査入力票!Q83&amp;留学状況調査入力票!R83)</f>
        <v/>
      </c>
      <c r="Y74" s="137"/>
      <c r="Z74" s="137"/>
      <c r="AA74" s="137"/>
      <c r="AB74" s="125" t="str">
        <f>IF(留学状況調査入力票!S83="","",留学状況調査入力票!S83)</f>
        <v/>
      </c>
      <c r="AC74" s="136" t="str">
        <f t="shared" si="3"/>
        <v/>
      </c>
      <c r="AD74" s="125" t="str">
        <f>IF(OR(C74="",留学状況調査入力票!$C$8=""),"",留学状況調査入力票!$C$8)</f>
        <v/>
      </c>
      <c r="AE74" s="136" t="str">
        <f>IF(留学状況調査入力票!AK83="","",留学状況調査入力票!AK83)</f>
        <v/>
      </c>
      <c r="AF74" s="136" t="str">
        <f>IF(留学状況調査入力票!AL83="","",留学状況調査入力票!AL83)</f>
        <v/>
      </c>
      <c r="AG74" s="136" t="str">
        <f>IF(留学状況調査入力票!AM83="","",留学状況調査入力票!AM83)</f>
        <v/>
      </c>
      <c r="AH74" s="136" t="str">
        <f>IF(留学状況調査入力票!AN83="","",留学状況調査入力票!AN83)</f>
        <v/>
      </c>
      <c r="AI74" s="136" t="str">
        <f>IF(留学状況調査入力票!AO83="","",留学状況調査入力票!AO83)</f>
        <v/>
      </c>
      <c r="AJ74" s="136" t="str">
        <f>IF(留学状況調査入力票!AP83="","",留学状況調査入力票!AP83)</f>
        <v/>
      </c>
      <c r="AK74" s="136" t="str">
        <f>IF(留学状況調査入力票!AQ83="","",留学状況調査入力票!AQ83)</f>
        <v/>
      </c>
    </row>
    <row r="75" spans="1:37">
      <c r="A75" s="137" t="str">
        <f t="shared" si="2"/>
        <v/>
      </c>
      <c r="B75" s="136"/>
      <c r="C75" s="137" t="str">
        <f>IF(留学状況調査入力票!A84="","",留学状況調査入力票!A84)</f>
        <v/>
      </c>
      <c r="D75" s="137" t="str">
        <f>IF(OR(留学状況調査入力票!C84="",留学状況調査入力票!D84="",留学状況調査入力票!E84=""),"",留学状況調査入力票!C84&amp;留学状況調査入力票!D84&amp;留学状況調査入力票!E84)</f>
        <v/>
      </c>
      <c r="E75" s="137"/>
      <c r="F75" s="136" t="str">
        <f>IF(留学状況調査入力票!A84="","",6)</f>
        <v/>
      </c>
      <c r="G75" s="137"/>
      <c r="H75" s="137" t="str">
        <f>IF(留学状況調査入力票!F84="","",留学状況調査入力票!F84)</f>
        <v/>
      </c>
      <c r="I75" s="137"/>
      <c r="J75" s="137" t="str">
        <f>IF(OR(留学状況調査入力票!G84="",留学状況調査入力票!H84=""),"",留学状況調査入力票!G84&amp;留学状況調査入力票!H84)</f>
        <v/>
      </c>
      <c r="K75" s="137"/>
      <c r="L75" s="137" t="str">
        <f>IF(留学状況調査入力票!I84="","",留学状況調査入力票!I84)</f>
        <v/>
      </c>
      <c r="M75" s="137"/>
      <c r="N75" s="137" t="str">
        <f>IF(留学状況調査入力票!J84="","",留学状況調査入力票!J84)</f>
        <v/>
      </c>
      <c r="O75" s="137"/>
      <c r="P75" s="137" t="str">
        <f>IF(OR(留学状況調査入力票!K84="",留学状況調査入力票!L84="",留学状況調査入力票!M84=""),"",留学状況調査入力票!K84&amp;留学状況調査入力票!L84&amp;留学状況調査入力票!M84)</f>
        <v/>
      </c>
      <c r="Q75" s="137"/>
      <c r="R75" s="137" t="str">
        <f>IF(留学状況調査入力票!N84="","",留学状況調査入力票!N84)</f>
        <v/>
      </c>
      <c r="S75" s="137"/>
      <c r="T75" s="137" t="str">
        <f>IF(留学状況調査入力票!O84="","",留学状況調査入力票!O84)</f>
        <v/>
      </c>
      <c r="U75" s="137"/>
      <c r="V75" s="137" t="str">
        <f>IF(留学状況調査入力票!P84="","",留学状況調査入力票!P84)</f>
        <v/>
      </c>
      <c r="W75" s="137"/>
      <c r="X75" s="137" t="str">
        <f>IF(OR(留学状況調査入力票!Q84="",留学状況調査入力票!R84=""),"",留学状況調査入力票!Q84&amp;留学状況調査入力票!R84)</f>
        <v/>
      </c>
      <c r="Y75" s="137"/>
      <c r="Z75" s="137"/>
      <c r="AA75" s="137"/>
      <c r="AB75" s="125" t="str">
        <f>IF(留学状況調査入力票!S84="","",留学状況調査入力票!S84)</f>
        <v/>
      </c>
      <c r="AC75" s="136" t="str">
        <f t="shared" si="3"/>
        <v/>
      </c>
      <c r="AD75" s="125" t="str">
        <f>IF(OR(C75="",留学状況調査入力票!$C$8=""),"",留学状況調査入力票!$C$8)</f>
        <v/>
      </c>
      <c r="AE75" s="136" t="str">
        <f>IF(留学状況調査入力票!AK84="","",留学状況調査入力票!AK84)</f>
        <v/>
      </c>
      <c r="AF75" s="136" t="str">
        <f>IF(留学状況調査入力票!AL84="","",留学状況調査入力票!AL84)</f>
        <v/>
      </c>
      <c r="AG75" s="136" t="str">
        <f>IF(留学状況調査入力票!AM84="","",留学状況調査入力票!AM84)</f>
        <v/>
      </c>
      <c r="AH75" s="136" t="str">
        <f>IF(留学状況調査入力票!AN84="","",留学状況調査入力票!AN84)</f>
        <v/>
      </c>
      <c r="AI75" s="136" t="str">
        <f>IF(留学状況調査入力票!AO84="","",留学状況調査入力票!AO84)</f>
        <v/>
      </c>
      <c r="AJ75" s="136" t="str">
        <f>IF(留学状況調査入力票!AP84="","",留学状況調査入力票!AP84)</f>
        <v/>
      </c>
      <c r="AK75" s="136" t="str">
        <f>IF(留学状況調査入力票!AQ84="","",留学状況調査入力票!AQ84)</f>
        <v/>
      </c>
    </row>
    <row r="76" spans="1:37">
      <c r="A76" s="137" t="str">
        <f t="shared" si="2"/>
        <v/>
      </c>
      <c r="B76" s="136"/>
      <c r="C76" s="137" t="str">
        <f>IF(留学状況調査入力票!A85="","",留学状況調査入力票!A85)</f>
        <v/>
      </c>
      <c r="D76" s="137" t="str">
        <f>IF(OR(留学状況調査入力票!C85="",留学状況調査入力票!D85="",留学状況調査入力票!E85=""),"",留学状況調査入力票!C85&amp;留学状況調査入力票!D85&amp;留学状況調査入力票!E85)</f>
        <v/>
      </c>
      <c r="E76" s="137"/>
      <c r="F76" s="136" t="str">
        <f>IF(留学状況調査入力票!A85="","",6)</f>
        <v/>
      </c>
      <c r="G76" s="137"/>
      <c r="H76" s="137" t="str">
        <f>IF(留学状況調査入力票!F85="","",留学状況調査入力票!F85)</f>
        <v/>
      </c>
      <c r="I76" s="137"/>
      <c r="J76" s="137" t="str">
        <f>IF(OR(留学状況調査入力票!G85="",留学状況調査入力票!H85=""),"",留学状況調査入力票!G85&amp;留学状況調査入力票!H85)</f>
        <v/>
      </c>
      <c r="K76" s="137"/>
      <c r="L76" s="137" t="str">
        <f>IF(留学状況調査入力票!I85="","",留学状況調査入力票!I85)</f>
        <v/>
      </c>
      <c r="M76" s="137"/>
      <c r="N76" s="137" t="str">
        <f>IF(留学状況調査入力票!J85="","",留学状況調査入力票!J85)</f>
        <v/>
      </c>
      <c r="O76" s="137"/>
      <c r="P76" s="137" t="str">
        <f>IF(OR(留学状況調査入力票!K85="",留学状況調査入力票!L85="",留学状況調査入力票!M85=""),"",留学状況調査入力票!K85&amp;留学状況調査入力票!L85&amp;留学状況調査入力票!M85)</f>
        <v/>
      </c>
      <c r="Q76" s="137"/>
      <c r="R76" s="137" t="str">
        <f>IF(留学状況調査入力票!N85="","",留学状況調査入力票!N85)</f>
        <v/>
      </c>
      <c r="S76" s="137"/>
      <c r="T76" s="137" t="str">
        <f>IF(留学状況調査入力票!O85="","",留学状況調査入力票!O85)</f>
        <v/>
      </c>
      <c r="U76" s="137"/>
      <c r="V76" s="137" t="str">
        <f>IF(留学状況調査入力票!P85="","",留学状況調査入力票!P85)</f>
        <v/>
      </c>
      <c r="W76" s="137"/>
      <c r="X76" s="137" t="str">
        <f>IF(OR(留学状況調査入力票!Q85="",留学状況調査入力票!R85=""),"",留学状況調査入力票!Q85&amp;留学状況調査入力票!R85)</f>
        <v/>
      </c>
      <c r="Y76" s="137"/>
      <c r="Z76" s="137"/>
      <c r="AA76" s="137"/>
      <c r="AB76" s="125" t="str">
        <f>IF(留学状況調査入力票!S85="","",留学状況調査入力票!S85)</f>
        <v/>
      </c>
      <c r="AC76" s="136" t="str">
        <f t="shared" si="3"/>
        <v/>
      </c>
      <c r="AD76" s="125" t="str">
        <f>IF(OR(C76="",留学状況調査入力票!$C$8=""),"",留学状況調査入力票!$C$8)</f>
        <v/>
      </c>
      <c r="AE76" s="136" t="str">
        <f>IF(留学状況調査入力票!AK85="","",留学状況調査入力票!AK85)</f>
        <v/>
      </c>
      <c r="AF76" s="136" t="str">
        <f>IF(留学状況調査入力票!AL85="","",留学状況調査入力票!AL85)</f>
        <v/>
      </c>
      <c r="AG76" s="136" t="str">
        <f>IF(留学状況調査入力票!AM85="","",留学状況調査入力票!AM85)</f>
        <v/>
      </c>
      <c r="AH76" s="136" t="str">
        <f>IF(留学状況調査入力票!AN85="","",留学状況調査入力票!AN85)</f>
        <v/>
      </c>
      <c r="AI76" s="136" t="str">
        <f>IF(留学状況調査入力票!AO85="","",留学状況調査入力票!AO85)</f>
        <v/>
      </c>
      <c r="AJ76" s="136" t="str">
        <f>IF(留学状況調査入力票!AP85="","",留学状況調査入力票!AP85)</f>
        <v/>
      </c>
      <c r="AK76" s="136" t="str">
        <f>IF(留学状況調査入力票!AQ85="","",留学状況調査入力票!AQ85)</f>
        <v/>
      </c>
    </row>
    <row r="77" spans="1:37">
      <c r="A77" s="137" t="str">
        <f t="shared" si="2"/>
        <v/>
      </c>
      <c r="B77" s="136"/>
      <c r="C77" s="137" t="str">
        <f>IF(留学状況調査入力票!A86="","",留学状況調査入力票!A86)</f>
        <v/>
      </c>
      <c r="D77" s="137" t="str">
        <f>IF(OR(留学状況調査入力票!C86="",留学状況調査入力票!D86="",留学状況調査入力票!E86=""),"",留学状況調査入力票!C86&amp;留学状況調査入力票!D86&amp;留学状況調査入力票!E86)</f>
        <v/>
      </c>
      <c r="E77" s="137"/>
      <c r="F77" s="136" t="str">
        <f>IF(留学状況調査入力票!A86="","",6)</f>
        <v/>
      </c>
      <c r="G77" s="137"/>
      <c r="H77" s="137" t="str">
        <f>IF(留学状況調査入力票!F86="","",留学状況調査入力票!F86)</f>
        <v/>
      </c>
      <c r="I77" s="137"/>
      <c r="J77" s="137" t="str">
        <f>IF(OR(留学状況調査入力票!G86="",留学状況調査入力票!H86=""),"",留学状況調査入力票!G86&amp;留学状況調査入力票!H86)</f>
        <v/>
      </c>
      <c r="K77" s="137"/>
      <c r="L77" s="137" t="str">
        <f>IF(留学状況調査入力票!I86="","",留学状況調査入力票!I86)</f>
        <v/>
      </c>
      <c r="M77" s="137"/>
      <c r="N77" s="137" t="str">
        <f>IF(留学状況調査入力票!J86="","",留学状況調査入力票!J86)</f>
        <v/>
      </c>
      <c r="O77" s="137"/>
      <c r="P77" s="137" t="str">
        <f>IF(OR(留学状況調査入力票!K86="",留学状況調査入力票!L86="",留学状況調査入力票!M86=""),"",留学状況調査入力票!K86&amp;留学状況調査入力票!L86&amp;留学状況調査入力票!M86)</f>
        <v/>
      </c>
      <c r="Q77" s="137"/>
      <c r="R77" s="137" t="str">
        <f>IF(留学状況調査入力票!N86="","",留学状況調査入力票!N86)</f>
        <v/>
      </c>
      <c r="S77" s="137"/>
      <c r="T77" s="137" t="str">
        <f>IF(留学状況調査入力票!O86="","",留学状況調査入力票!O86)</f>
        <v/>
      </c>
      <c r="U77" s="137"/>
      <c r="V77" s="137" t="str">
        <f>IF(留学状況調査入力票!P86="","",留学状況調査入力票!P86)</f>
        <v/>
      </c>
      <c r="W77" s="137"/>
      <c r="X77" s="137" t="str">
        <f>IF(OR(留学状況調査入力票!Q86="",留学状況調査入力票!R86=""),"",留学状況調査入力票!Q86&amp;留学状況調査入力票!R86)</f>
        <v/>
      </c>
      <c r="Y77" s="137"/>
      <c r="Z77" s="137"/>
      <c r="AA77" s="137"/>
      <c r="AB77" s="125" t="str">
        <f>IF(留学状況調査入力票!S86="","",留学状況調査入力票!S86)</f>
        <v/>
      </c>
      <c r="AC77" s="136" t="str">
        <f t="shared" si="3"/>
        <v/>
      </c>
      <c r="AD77" s="125" t="str">
        <f>IF(OR(C77="",留学状況調査入力票!$C$8=""),"",留学状況調査入力票!$C$8)</f>
        <v/>
      </c>
      <c r="AE77" s="136" t="str">
        <f>IF(留学状況調査入力票!AK86="","",留学状況調査入力票!AK86)</f>
        <v/>
      </c>
      <c r="AF77" s="136" t="str">
        <f>IF(留学状況調査入力票!AL86="","",留学状況調査入力票!AL86)</f>
        <v/>
      </c>
      <c r="AG77" s="136" t="str">
        <f>IF(留学状況調査入力票!AM86="","",留学状況調査入力票!AM86)</f>
        <v/>
      </c>
      <c r="AH77" s="136" t="str">
        <f>IF(留学状況調査入力票!AN86="","",留学状況調査入力票!AN86)</f>
        <v/>
      </c>
      <c r="AI77" s="136" t="str">
        <f>IF(留学状況調査入力票!AO86="","",留学状況調査入力票!AO86)</f>
        <v/>
      </c>
      <c r="AJ77" s="136" t="str">
        <f>IF(留学状況調査入力票!AP86="","",留学状況調査入力票!AP86)</f>
        <v/>
      </c>
      <c r="AK77" s="136" t="str">
        <f>IF(留学状況調査入力票!AQ86="","",留学状況調査入力票!AQ86)</f>
        <v/>
      </c>
    </row>
    <row r="78" spans="1:37">
      <c r="A78" s="137" t="str">
        <f t="shared" si="2"/>
        <v/>
      </c>
      <c r="B78" s="136"/>
      <c r="C78" s="137" t="str">
        <f>IF(留学状況調査入力票!A87="","",留学状況調査入力票!A87)</f>
        <v/>
      </c>
      <c r="D78" s="137" t="str">
        <f>IF(OR(留学状況調査入力票!C87="",留学状況調査入力票!D87="",留学状況調査入力票!E87=""),"",留学状況調査入力票!C87&amp;留学状況調査入力票!D87&amp;留学状況調査入力票!E87)</f>
        <v/>
      </c>
      <c r="E78" s="137"/>
      <c r="F78" s="136" t="str">
        <f>IF(留学状況調査入力票!A87="","",6)</f>
        <v/>
      </c>
      <c r="G78" s="137"/>
      <c r="H78" s="137" t="str">
        <f>IF(留学状況調査入力票!F87="","",留学状況調査入力票!F87)</f>
        <v/>
      </c>
      <c r="I78" s="137"/>
      <c r="J78" s="137" t="str">
        <f>IF(OR(留学状況調査入力票!G87="",留学状況調査入力票!H87=""),"",留学状況調査入力票!G87&amp;留学状況調査入力票!H87)</f>
        <v/>
      </c>
      <c r="K78" s="137"/>
      <c r="L78" s="137" t="str">
        <f>IF(留学状況調査入力票!I87="","",留学状況調査入力票!I87)</f>
        <v/>
      </c>
      <c r="M78" s="137"/>
      <c r="N78" s="137" t="str">
        <f>IF(留学状況調査入力票!J87="","",留学状況調査入力票!J87)</f>
        <v/>
      </c>
      <c r="O78" s="137"/>
      <c r="P78" s="137" t="str">
        <f>IF(OR(留学状況調査入力票!K87="",留学状況調査入力票!L87="",留学状況調査入力票!M87=""),"",留学状況調査入力票!K87&amp;留学状況調査入力票!L87&amp;留学状況調査入力票!M87)</f>
        <v/>
      </c>
      <c r="Q78" s="137"/>
      <c r="R78" s="137" t="str">
        <f>IF(留学状況調査入力票!N87="","",留学状況調査入力票!N87)</f>
        <v/>
      </c>
      <c r="S78" s="137"/>
      <c r="T78" s="137" t="str">
        <f>IF(留学状況調査入力票!O87="","",留学状況調査入力票!O87)</f>
        <v/>
      </c>
      <c r="U78" s="137"/>
      <c r="V78" s="137" t="str">
        <f>IF(留学状況調査入力票!P87="","",留学状況調査入力票!P87)</f>
        <v/>
      </c>
      <c r="W78" s="137"/>
      <c r="X78" s="137" t="str">
        <f>IF(OR(留学状況調査入力票!Q87="",留学状況調査入力票!R87=""),"",留学状況調査入力票!Q87&amp;留学状況調査入力票!R87)</f>
        <v/>
      </c>
      <c r="Y78" s="137"/>
      <c r="Z78" s="137"/>
      <c r="AA78" s="137"/>
      <c r="AB78" s="125" t="str">
        <f>IF(留学状況調査入力票!S87="","",留学状況調査入力票!S87)</f>
        <v/>
      </c>
      <c r="AC78" s="136" t="str">
        <f t="shared" si="3"/>
        <v/>
      </c>
      <c r="AD78" s="125" t="str">
        <f>IF(OR(C78="",留学状況調査入力票!$C$8=""),"",留学状況調査入力票!$C$8)</f>
        <v/>
      </c>
      <c r="AE78" s="136" t="str">
        <f>IF(留学状況調査入力票!AK87="","",留学状況調査入力票!AK87)</f>
        <v/>
      </c>
      <c r="AF78" s="136" t="str">
        <f>IF(留学状況調査入力票!AL87="","",留学状況調査入力票!AL87)</f>
        <v/>
      </c>
      <c r="AG78" s="136" t="str">
        <f>IF(留学状況調査入力票!AM87="","",留学状況調査入力票!AM87)</f>
        <v/>
      </c>
      <c r="AH78" s="136" t="str">
        <f>IF(留学状況調査入力票!AN87="","",留学状況調査入力票!AN87)</f>
        <v/>
      </c>
      <c r="AI78" s="136" t="str">
        <f>IF(留学状況調査入力票!AO87="","",留学状況調査入力票!AO87)</f>
        <v/>
      </c>
      <c r="AJ78" s="136" t="str">
        <f>IF(留学状況調査入力票!AP87="","",留学状況調査入力票!AP87)</f>
        <v/>
      </c>
      <c r="AK78" s="136" t="str">
        <f>IF(留学状況調査入力票!AQ87="","",留学状況調査入力票!AQ87)</f>
        <v/>
      </c>
    </row>
    <row r="79" spans="1:37">
      <c r="A79" s="137" t="str">
        <f t="shared" si="2"/>
        <v/>
      </c>
      <c r="B79" s="136"/>
      <c r="C79" s="137" t="str">
        <f>IF(留学状況調査入力票!A88="","",留学状況調査入力票!A88)</f>
        <v/>
      </c>
      <c r="D79" s="137" t="str">
        <f>IF(OR(留学状況調査入力票!C88="",留学状況調査入力票!D88="",留学状況調査入力票!E88=""),"",留学状況調査入力票!C88&amp;留学状況調査入力票!D88&amp;留学状況調査入力票!E88)</f>
        <v/>
      </c>
      <c r="E79" s="137"/>
      <c r="F79" s="136" t="str">
        <f>IF(留学状況調査入力票!A88="","",6)</f>
        <v/>
      </c>
      <c r="G79" s="137"/>
      <c r="H79" s="137" t="str">
        <f>IF(留学状況調査入力票!F88="","",留学状況調査入力票!F88)</f>
        <v/>
      </c>
      <c r="I79" s="137"/>
      <c r="J79" s="137" t="str">
        <f>IF(OR(留学状況調査入力票!G88="",留学状況調査入力票!H88=""),"",留学状況調査入力票!G88&amp;留学状況調査入力票!H88)</f>
        <v/>
      </c>
      <c r="K79" s="137"/>
      <c r="L79" s="137" t="str">
        <f>IF(留学状況調査入力票!I88="","",留学状況調査入力票!I88)</f>
        <v/>
      </c>
      <c r="M79" s="137"/>
      <c r="N79" s="137" t="str">
        <f>IF(留学状況調査入力票!J88="","",留学状況調査入力票!J88)</f>
        <v/>
      </c>
      <c r="O79" s="137"/>
      <c r="P79" s="137" t="str">
        <f>IF(OR(留学状況調査入力票!K88="",留学状況調査入力票!L88="",留学状況調査入力票!M88=""),"",留学状況調査入力票!K88&amp;留学状況調査入力票!L88&amp;留学状況調査入力票!M88)</f>
        <v/>
      </c>
      <c r="Q79" s="137"/>
      <c r="R79" s="137" t="str">
        <f>IF(留学状況調査入力票!N88="","",留学状況調査入力票!N88)</f>
        <v/>
      </c>
      <c r="S79" s="137"/>
      <c r="T79" s="137" t="str">
        <f>IF(留学状況調査入力票!O88="","",留学状況調査入力票!O88)</f>
        <v/>
      </c>
      <c r="U79" s="137"/>
      <c r="V79" s="137" t="str">
        <f>IF(留学状況調査入力票!P88="","",留学状況調査入力票!P88)</f>
        <v/>
      </c>
      <c r="W79" s="137"/>
      <c r="X79" s="137" t="str">
        <f>IF(OR(留学状況調査入力票!Q88="",留学状況調査入力票!R88=""),"",留学状況調査入力票!Q88&amp;留学状況調査入力票!R88)</f>
        <v/>
      </c>
      <c r="Y79" s="137"/>
      <c r="Z79" s="137"/>
      <c r="AA79" s="137"/>
      <c r="AB79" s="125" t="str">
        <f>IF(留学状況調査入力票!S88="","",留学状況調査入力票!S88)</f>
        <v/>
      </c>
      <c r="AC79" s="136" t="str">
        <f t="shared" si="3"/>
        <v/>
      </c>
      <c r="AD79" s="125" t="str">
        <f>IF(OR(C79="",留学状況調査入力票!$C$8=""),"",留学状況調査入力票!$C$8)</f>
        <v/>
      </c>
      <c r="AE79" s="136" t="str">
        <f>IF(留学状況調査入力票!AK88="","",留学状況調査入力票!AK88)</f>
        <v/>
      </c>
      <c r="AF79" s="136" t="str">
        <f>IF(留学状況調査入力票!AL88="","",留学状況調査入力票!AL88)</f>
        <v/>
      </c>
      <c r="AG79" s="136" t="str">
        <f>IF(留学状況調査入力票!AM88="","",留学状況調査入力票!AM88)</f>
        <v/>
      </c>
      <c r="AH79" s="136" t="str">
        <f>IF(留学状況調査入力票!AN88="","",留学状況調査入力票!AN88)</f>
        <v/>
      </c>
      <c r="AI79" s="136" t="str">
        <f>IF(留学状況調査入力票!AO88="","",留学状況調査入力票!AO88)</f>
        <v/>
      </c>
      <c r="AJ79" s="136" t="str">
        <f>IF(留学状況調査入力票!AP88="","",留学状況調査入力票!AP88)</f>
        <v/>
      </c>
      <c r="AK79" s="136" t="str">
        <f>IF(留学状況調査入力票!AQ88="","",留学状況調査入力票!AQ88)</f>
        <v/>
      </c>
    </row>
    <row r="80" spans="1:37">
      <c r="A80" s="137" t="str">
        <f t="shared" si="2"/>
        <v/>
      </c>
      <c r="B80" s="136"/>
      <c r="C80" s="137" t="str">
        <f>IF(留学状況調査入力票!A89="","",留学状況調査入力票!A89)</f>
        <v/>
      </c>
      <c r="D80" s="137" t="str">
        <f>IF(OR(留学状況調査入力票!C89="",留学状況調査入力票!D89="",留学状況調査入力票!E89=""),"",留学状況調査入力票!C89&amp;留学状況調査入力票!D89&amp;留学状況調査入力票!E89)</f>
        <v/>
      </c>
      <c r="E80" s="137"/>
      <c r="F80" s="136" t="str">
        <f>IF(留学状況調査入力票!A89="","",6)</f>
        <v/>
      </c>
      <c r="G80" s="137"/>
      <c r="H80" s="137" t="str">
        <f>IF(留学状況調査入力票!F89="","",留学状況調査入力票!F89)</f>
        <v/>
      </c>
      <c r="I80" s="137"/>
      <c r="J80" s="137" t="str">
        <f>IF(OR(留学状況調査入力票!G89="",留学状況調査入力票!H89=""),"",留学状況調査入力票!G89&amp;留学状況調査入力票!H89)</f>
        <v/>
      </c>
      <c r="K80" s="137"/>
      <c r="L80" s="137" t="str">
        <f>IF(留学状況調査入力票!I89="","",留学状況調査入力票!I89)</f>
        <v/>
      </c>
      <c r="M80" s="137"/>
      <c r="N80" s="137" t="str">
        <f>IF(留学状況調査入力票!J89="","",留学状況調査入力票!J89)</f>
        <v/>
      </c>
      <c r="O80" s="137"/>
      <c r="P80" s="137" t="str">
        <f>IF(OR(留学状況調査入力票!K89="",留学状況調査入力票!L89="",留学状況調査入力票!M89=""),"",留学状況調査入力票!K89&amp;留学状況調査入力票!L89&amp;留学状況調査入力票!M89)</f>
        <v/>
      </c>
      <c r="Q80" s="137"/>
      <c r="R80" s="137" t="str">
        <f>IF(留学状況調査入力票!N89="","",留学状況調査入力票!N89)</f>
        <v/>
      </c>
      <c r="S80" s="137"/>
      <c r="T80" s="137" t="str">
        <f>IF(留学状況調査入力票!O89="","",留学状況調査入力票!O89)</f>
        <v/>
      </c>
      <c r="U80" s="137"/>
      <c r="V80" s="137" t="str">
        <f>IF(留学状況調査入力票!P89="","",留学状況調査入力票!P89)</f>
        <v/>
      </c>
      <c r="W80" s="137"/>
      <c r="X80" s="137" t="str">
        <f>IF(OR(留学状況調査入力票!Q89="",留学状況調査入力票!R89=""),"",留学状況調査入力票!Q89&amp;留学状況調査入力票!R89)</f>
        <v/>
      </c>
      <c r="Y80" s="137"/>
      <c r="Z80" s="137"/>
      <c r="AA80" s="137"/>
      <c r="AB80" s="125" t="str">
        <f>IF(留学状況調査入力票!S89="","",留学状況調査入力票!S89)</f>
        <v/>
      </c>
      <c r="AC80" s="136" t="str">
        <f t="shared" si="3"/>
        <v/>
      </c>
      <c r="AD80" s="125" t="str">
        <f>IF(OR(C80="",留学状況調査入力票!$C$8=""),"",留学状況調査入力票!$C$8)</f>
        <v/>
      </c>
      <c r="AE80" s="136" t="str">
        <f>IF(留学状況調査入力票!AK89="","",留学状況調査入力票!AK89)</f>
        <v/>
      </c>
      <c r="AF80" s="136" t="str">
        <f>IF(留学状況調査入力票!AL89="","",留学状況調査入力票!AL89)</f>
        <v/>
      </c>
      <c r="AG80" s="136" t="str">
        <f>IF(留学状況調査入力票!AM89="","",留学状況調査入力票!AM89)</f>
        <v/>
      </c>
      <c r="AH80" s="136" t="str">
        <f>IF(留学状況調査入力票!AN89="","",留学状況調査入力票!AN89)</f>
        <v/>
      </c>
      <c r="AI80" s="136" t="str">
        <f>IF(留学状況調査入力票!AO89="","",留学状況調査入力票!AO89)</f>
        <v/>
      </c>
      <c r="AJ80" s="136" t="str">
        <f>IF(留学状況調査入力票!AP89="","",留学状況調査入力票!AP89)</f>
        <v/>
      </c>
      <c r="AK80" s="136" t="str">
        <f>IF(留学状況調査入力票!AQ89="","",留学状況調査入力票!AQ89)</f>
        <v/>
      </c>
    </row>
    <row r="81" spans="1:37">
      <c r="A81" s="137" t="str">
        <f t="shared" si="2"/>
        <v/>
      </c>
      <c r="B81" s="136"/>
      <c r="C81" s="137" t="str">
        <f>IF(留学状況調査入力票!A90="","",留学状況調査入力票!A90)</f>
        <v/>
      </c>
      <c r="D81" s="137" t="str">
        <f>IF(OR(留学状況調査入力票!C90="",留学状況調査入力票!D90="",留学状況調査入力票!E90=""),"",留学状況調査入力票!C90&amp;留学状況調査入力票!D90&amp;留学状況調査入力票!E90)</f>
        <v/>
      </c>
      <c r="E81" s="137"/>
      <c r="F81" s="136" t="str">
        <f>IF(留学状況調査入力票!A90="","",6)</f>
        <v/>
      </c>
      <c r="G81" s="137"/>
      <c r="H81" s="137" t="str">
        <f>IF(留学状況調査入力票!F90="","",留学状況調査入力票!F90)</f>
        <v/>
      </c>
      <c r="I81" s="137"/>
      <c r="J81" s="137" t="str">
        <f>IF(OR(留学状況調査入力票!G90="",留学状況調査入力票!H90=""),"",留学状況調査入力票!G90&amp;留学状況調査入力票!H90)</f>
        <v/>
      </c>
      <c r="K81" s="137"/>
      <c r="L81" s="137" t="str">
        <f>IF(留学状況調査入力票!I90="","",留学状況調査入力票!I90)</f>
        <v/>
      </c>
      <c r="M81" s="137"/>
      <c r="N81" s="137" t="str">
        <f>IF(留学状況調査入力票!J90="","",留学状況調査入力票!J90)</f>
        <v/>
      </c>
      <c r="O81" s="137"/>
      <c r="P81" s="137" t="str">
        <f>IF(OR(留学状況調査入力票!K90="",留学状況調査入力票!L90="",留学状況調査入力票!M90=""),"",留学状況調査入力票!K90&amp;留学状況調査入力票!L90&amp;留学状況調査入力票!M90)</f>
        <v/>
      </c>
      <c r="Q81" s="137"/>
      <c r="R81" s="137" t="str">
        <f>IF(留学状況調査入力票!N90="","",留学状況調査入力票!N90)</f>
        <v/>
      </c>
      <c r="S81" s="137"/>
      <c r="T81" s="137" t="str">
        <f>IF(留学状況調査入力票!O90="","",留学状況調査入力票!O90)</f>
        <v/>
      </c>
      <c r="U81" s="137"/>
      <c r="V81" s="137" t="str">
        <f>IF(留学状況調査入力票!P90="","",留学状況調査入力票!P90)</f>
        <v/>
      </c>
      <c r="W81" s="137"/>
      <c r="X81" s="137" t="str">
        <f>IF(OR(留学状況調査入力票!Q90="",留学状況調査入力票!R90=""),"",留学状況調査入力票!Q90&amp;留学状況調査入力票!R90)</f>
        <v/>
      </c>
      <c r="Y81" s="137"/>
      <c r="Z81" s="137"/>
      <c r="AA81" s="137"/>
      <c r="AB81" s="125" t="str">
        <f>IF(留学状況調査入力票!S90="","",留学状況調査入力票!S90)</f>
        <v/>
      </c>
      <c r="AC81" s="136" t="str">
        <f t="shared" si="3"/>
        <v/>
      </c>
      <c r="AD81" s="125" t="str">
        <f>IF(OR(C81="",留学状況調査入力票!$C$8=""),"",留学状況調査入力票!$C$8)</f>
        <v/>
      </c>
      <c r="AE81" s="136" t="str">
        <f>IF(留学状況調査入力票!AK90="","",留学状況調査入力票!AK90)</f>
        <v/>
      </c>
      <c r="AF81" s="136" t="str">
        <f>IF(留学状況調査入力票!AL90="","",留学状況調査入力票!AL90)</f>
        <v/>
      </c>
      <c r="AG81" s="136" t="str">
        <f>IF(留学状況調査入力票!AM90="","",留学状況調査入力票!AM90)</f>
        <v/>
      </c>
      <c r="AH81" s="136" t="str">
        <f>IF(留学状況調査入力票!AN90="","",留学状況調査入力票!AN90)</f>
        <v/>
      </c>
      <c r="AI81" s="136" t="str">
        <f>IF(留学状況調査入力票!AO90="","",留学状況調査入力票!AO90)</f>
        <v/>
      </c>
      <c r="AJ81" s="136" t="str">
        <f>IF(留学状況調査入力票!AP90="","",留学状況調査入力票!AP90)</f>
        <v/>
      </c>
      <c r="AK81" s="136" t="str">
        <f>IF(留学状況調査入力票!AQ90="","",留学状況調査入力票!AQ90)</f>
        <v/>
      </c>
    </row>
    <row r="82" spans="1:37">
      <c r="A82" s="137" t="str">
        <f t="shared" ref="A82:A145" si="4">IF(C82="","",C82)</f>
        <v/>
      </c>
      <c r="B82" s="136"/>
      <c r="C82" s="137" t="str">
        <f>IF(留学状況調査入力票!A91="","",留学状況調査入力票!A91)</f>
        <v/>
      </c>
      <c r="D82" s="137" t="str">
        <f>IF(OR(留学状況調査入力票!C91="",留学状況調査入力票!D91="",留学状況調査入力票!E91=""),"",留学状況調査入力票!C91&amp;留学状況調査入力票!D91&amp;留学状況調査入力票!E91)</f>
        <v/>
      </c>
      <c r="E82" s="137"/>
      <c r="F82" s="136" t="str">
        <f>IF(留学状況調査入力票!A91="","",6)</f>
        <v/>
      </c>
      <c r="G82" s="137"/>
      <c r="H82" s="137" t="str">
        <f>IF(留学状況調査入力票!F91="","",留学状況調査入力票!F91)</f>
        <v/>
      </c>
      <c r="I82" s="137"/>
      <c r="J82" s="137" t="str">
        <f>IF(OR(留学状況調査入力票!G91="",留学状況調査入力票!H91=""),"",留学状況調査入力票!G91&amp;留学状況調査入力票!H91)</f>
        <v/>
      </c>
      <c r="K82" s="137"/>
      <c r="L82" s="137" t="str">
        <f>IF(留学状況調査入力票!I91="","",留学状況調査入力票!I91)</f>
        <v/>
      </c>
      <c r="M82" s="137"/>
      <c r="N82" s="137" t="str">
        <f>IF(留学状況調査入力票!J91="","",留学状況調査入力票!J91)</f>
        <v/>
      </c>
      <c r="O82" s="137"/>
      <c r="P82" s="137" t="str">
        <f>IF(OR(留学状況調査入力票!K91="",留学状況調査入力票!L91="",留学状況調査入力票!M91=""),"",留学状況調査入力票!K91&amp;留学状況調査入力票!L91&amp;留学状況調査入力票!M91)</f>
        <v/>
      </c>
      <c r="Q82" s="137"/>
      <c r="R82" s="137" t="str">
        <f>IF(留学状況調査入力票!N91="","",留学状況調査入力票!N91)</f>
        <v/>
      </c>
      <c r="S82" s="137"/>
      <c r="T82" s="137" t="str">
        <f>IF(留学状況調査入力票!O91="","",留学状況調査入力票!O91)</f>
        <v/>
      </c>
      <c r="U82" s="137"/>
      <c r="V82" s="137" t="str">
        <f>IF(留学状況調査入力票!P91="","",留学状況調査入力票!P91)</f>
        <v/>
      </c>
      <c r="W82" s="137"/>
      <c r="X82" s="137" t="str">
        <f>IF(OR(留学状況調査入力票!Q91="",留学状況調査入力票!R91=""),"",留学状況調査入力票!Q91&amp;留学状況調査入力票!R91)</f>
        <v/>
      </c>
      <c r="Y82" s="137"/>
      <c r="Z82" s="137"/>
      <c r="AA82" s="137"/>
      <c r="AB82" s="125" t="str">
        <f>IF(留学状況調査入力票!S91="","",留学状況調査入力票!S91)</f>
        <v/>
      </c>
      <c r="AC82" s="136" t="str">
        <f t="shared" ref="AC82:AC145" si="5">IF(OR(C82="",D82=""),"",IF(OR(AE82&lt;&gt;"○",AF82&lt;&gt;"○",AG82&lt;&gt;"○",AH82&lt;&gt;"○",AI82&lt;&gt;"○",AJ82&lt;&gt;"○",AK82&lt;&gt;"○"),"エラー",""))</f>
        <v/>
      </c>
      <c r="AD82" s="125" t="str">
        <f>IF(OR(C82="",留学状況調査入力票!$C$8=""),"",留学状況調査入力票!$C$8)</f>
        <v/>
      </c>
      <c r="AE82" s="136" t="str">
        <f>IF(留学状況調査入力票!AK91="","",留学状況調査入力票!AK91)</f>
        <v/>
      </c>
      <c r="AF82" s="136" t="str">
        <f>IF(留学状況調査入力票!AL91="","",留学状況調査入力票!AL91)</f>
        <v/>
      </c>
      <c r="AG82" s="136" t="str">
        <f>IF(留学状況調査入力票!AM91="","",留学状況調査入力票!AM91)</f>
        <v/>
      </c>
      <c r="AH82" s="136" t="str">
        <f>IF(留学状況調査入力票!AN91="","",留学状況調査入力票!AN91)</f>
        <v/>
      </c>
      <c r="AI82" s="136" t="str">
        <f>IF(留学状況調査入力票!AO91="","",留学状況調査入力票!AO91)</f>
        <v/>
      </c>
      <c r="AJ82" s="136" t="str">
        <f>IF(留学状況調査入力票!AP91="","",留学状況調査入力票!AP91)</f>
        <v/>
      </c>
      <c r="AK82" s="136" t="str">
        <f>IF(留学状況調査入力票!AQ91="","",留学状況調査入力票!AQ91)</f>
        <v/>
      </c>
    </row>
    <row r="83" spans="1:37">
      <c r="A83" s="137" t="str">
        <f t="shared" si="4"/>
        <v/>
      </c>
      <c r="B83" s="136"/>
      <c r="C83" s="137" t="str">
        <f>IF(留学状況調査入力票!A92="","",留学状況調査入力票!A92)</f>
        <v/>
      </c>
      <c r="D83" s="137" t="str">
        <f>IF(OR(留学状況調査入力票!C92="",留学状況調査入力票!D92="",留学状況調査入力票!E92=""),"",留学状況調査入力票!C92&amp;留学状況調査入力票!D92&amp;留学状況調査入力票!E92)</f>
        <v/>
      </c>
      <c r="E83" s="137"/>
      <c r="F83" s="136" t="str">
        <f>IF(留学状況調査入力票!A92="","",6)</f>
        <v/>
      </c>
      <c r="G83" s="137"/>
      <c r="H83" s="137" t="str">
        <f>IF(留学状況調査入力票!F92="","",留学状況調査入力票!F92)</f>
        <v/>
      </c>
      <c r="I83" s="137"/>
      <c r="J83" s="137" t="str">
        <f>IF(OR(留学状況調査入力票!G92="",留学状況調査入力票!H92=""),"",留学状況調査入力票!G92&amp;留学状況調査入力票!H92)</f>
        <v/>
      </c>
      <c r="K83" s="137"/>
      <c r="L83" s="137" t="str">
        <f>IF(留学状況調査入力票!I92="","",留学状況調査入力票!I92)</f>
        <v/>
      </c>
      <c r="M83" s="137"/>
      <c r="N83" s="137" t="str">
        <f>IF(留学状況調査入力票!J92="","",留学状況調査入力票!J92)</f>
        <v/>
      </c>
      <c r="O83" s="137"/>
      <c r="P83" s="137" t="str">
        <f>IF(OR(留学状況調査入力票!K92="",留学状況調査入力票!L92="",留学状況調査入力票!M92=""),"",留学状況調査入力票!K92&amp;留学状況調査入力票!L92&amp;留学状況調査入力票!M92)</f>
        <v/>
      </c>
      <c r="Q83" s="137"/>
      <c r="R83" s="137" t="str">
        <f>IF(留学状況調査入力票!N92="","",留学状況調査入力票!N92)</f>
        <v/>
      </c>
      <c r="S83" s="137"/>
      <c r="T83" s="137" t="str">
        <f>IF(留学状況調査入力票!O92="","",留学状況調査入力票!O92)</f>
        <v/>
      </c>
      <c r="U83" s="137"/>
      <c r="V83" s="137" t="str">
        <f>IF(留学状況調査入力票!P92="","",留学状況調査入力票!P92)</f>
        <v/>
      </c>
      <c r="W83" s="137"/>
      <c r="X83" s="137" t="str">
        <f>IF(OR(留学状況調査入力票!Q92="",留学状況調査入力票!R92=""),"",留学状況調査入力票!Q92&amp;留学状況調査入力票!R92)</f>
        <v/>
      </c>
      <c r="Y83" s="137"/>
      <c r="Z83" s="137"/>
      <c r="AA83" s="137"/>
      <c r="AB83" s="125" t="str">
        <f>IF(留学状況調査入力票!S92="","",留学状況調査入力票!S92)</f>
        <v/>
      </c>
      <c r="AC83" s="136" t="str">
        <f t="shared" si="5"/>
        <v/>
      </c>
      <c r="AD83" s="125" t="str">
        <f>IF(OR(C83="",留学状況調査入力票!$C$8=""),"",留学状況調査入力票!$C$8)</f>
        <v/>
      </c>
      <c r="AE83" s="136" t="str">
        <f>IF(留学状況調査入力票!AK92="","",留学状況調査入力票!AK92)</f>
        <v/>
      </c>
      <c r="AF83" s="136" t="str">
        <f>IF(留学状況調査入力票!AL92="","",留学状況調査入力票!AL92)</f>
        <v/>
      </c>
      <c r="AG83" s="136" t="str">
        <f>IF(留学状況調査入力票!AM92="","",留学状況調査入力票!AM92)</f>
        <v/>
      </c>
      <c r="AH83" s="136" t="str">
        <f>IF(留学状況調査入力票!AN92="","",留学状況調査入力票!AN92)</f>
        <v/>
      </c>
      <c r="AI83" s="136" t="str">
        <f>IF(留学状況調査入力票!AO92="","",留学状況調査入力票!AO92)</f>
        <v/>
      </c>
      <c r="AJ83" s="136" t="str">
        <f>IF(留学状況調査入力票!AP92="","",留学状況調査入力票!AP92)</f>
        <v/>
      </c>
      <c r="AK83" s="136" t="str">
        <f>IF(留学状況調査入力票!AQ92="","",留学状況調査入力票!AQ92)</f>
        <v/>
      </c>
    </row>
    <row r="84" spans="1:37">
      <c r="A84" s="137" t="str">
        <f t="shared" si="4"/>
        <v/>
      </c>
      <c r="B84" s="136"/>
      <c r="C84" s="137" t="str">
        <f>IF(留学状況調査入力票!A93="","",留学状況調査入力票!A93)</f>
        <v/>
      </c>
      <c r="D84" s="137" t="str">
        <f>IF(OR(留学状況調査入力票!C93="",留学状況調査入力票!D93="",留学状況調査入力票!E93=""),"",留学状況調査入力票!C93&amp;留学状況調査入力票!D93&amp;留学状況調査入力票!E93)</f>
        <v/>
      </c>
      <c r="E84" s="137"/>
      <c r="F84" s="136" t="str">
        <f>IF(留学状況調査入力票!A93="","",6)</f>
        <v/>
      </c>
      <c r="G84" s="137"/>
      <c r="H84" s="137" t="str">
        <f>IF(留学状況調査入力票!F93="","",留学状況調査入力票!F93)</f>
        <v/>
      </c>
      <c r="I84" s="137"/>
      <c r="J84" s="137" t="str">
        <f>IF(OR(留学状況調査入力票!G93="",留学状況調査入力票!H93=""),"",留学状況調査入力票!G93&amp;留学状況調査入力票!H93)</f>
        <v/>
      </c>
      <c r="K84" s="137"/>
      <c r="L84" s="137" t="str">
        <f>IF(留学状況調査入力票!I93="","",留学状況調査入力票!I93)</f>
        <v/>
      </c>
      <c r="M84" s="137"/>
      <c r="N84" s="137" t="str">
        <f>IF(留学状況調査入力票!J93="","",留学状況調査入力票!J93)</f>
        <v/>
      </c>
      <c r="O84" s="137"/>
      <c r="P84" s="137" t="str">
        <f>IF(OR(留学状況調査入力票!K93="",留学状況調査入力票!L93="",留学状況調査入力票!M93=""),"",留学状況調査入力票!K93&amp;留学状況調査入力票!L93&amp;留学状況調査入力票!M93)</f>
        <v/>
      </c>
      <c r="Q84" s="137"/>
      <c r="R84" s="137" t="str">
        <f>IF(留学状況調査入力票!N93="","",留学状況調査入力票!N93)</f>
        <v/>
      </c>
      <c r="S84" s="137"/>
      <c r="T84" s="137" t="str">
        <f>IF(留学状況調査入力票!O93="","",留学状況調査入力票!O93)</f>
        <v/>
      </c>
      <c r="U84" s="137"/>
      <c r="V84" s="137" t="str">
        <f>IF(留学状況調査入力票!P93="","",留学状況調査入力票!P93)</f>
        <v/>
      </c>
      <c r="W84" s="137"/>
      <c r="X84" s="137" t="str">
        <f>IF(OR(留学状況調査入力票!Q93="",留学状況調査入力票!R93=""),"",留学状況調査入力票!Q93&amp;留学状況調査入力票!R93)</f>
        <v/>
      </c>
      <c r="Y84" s="137"/>
      <c r="Z84" s="137"/>
      <c r="AA84" s="137"/>
      <c r="AB84" s="125" t="str">
        <f>IF(留学状況調査入力票!S93="","",留学状況調査入力票!S93)</f>
        <v/>
      </c>
      <c r="AC84" s="136" t="str">
        <f t="shared" si="5"/>
        <v/>
      </c>
      <c r="AD84" s="125" t="str">
        <f>IF(OR(C84="",留学状況調査入力票!$C$8=""),"",留学状況調査入力票!$C$8)</f>
        <v/>
      </c>
      <c r="AE84" s="136" t="str">
        <f>IF(留学状況調査入力票!AK93="","",留学状況調査入力票!AK93)</f>
        <v/>
      </c>
      <c r="AF84" s="136" t="str">
        <f>IF(留学状況調査入力票!AL93="","",留学状況調査入力票!AL93)</f>
        <v/>
      </c>
      <c r="AG84" s="136" t="str">
        <f>IF(留学状況調査入力票!AM93="","",留学状況調査入力票!AM93)</f>
        <v/>
      </c>
      <c r="AH84" s="136" t="str">
        <f>IF(留学状況調査入力票!AN93="","",留学状況調査入力票!AN93)</f>
        <v/>
      </c>
      <c r="AI84" s="136" t="str">
        <f>IF(留学状況調査入力票!AO93="","",留学状況調査入力票!AO93)</f>
        <v/>
      </c>
      <c r="AJ84" s="136" t="str">
        <f>IF(留学状況調査入力票!AP93="","",留学状況調査入力票!AP93)</f>
        <v/>
      </c>
      <c r="AK84" s="136" t="str">
        <f>IF(留学状況調査入力票!AQ93="","",留学状況調査入力票!AQ93)</f>
        <v/>
      </c>
    </row>
    <row r="85" spans="1:37">
      <c r="A85" s="137" t="str">
        <f t="shared" si="4"/>
        <v/>
      </c>
      <c r="B85" s="136"/>
      <c r="C85" s="137" t="str">
        <f>IF(留学状況調査入力票!A94="","",留学状況調査入力票!A94)</f>
        <v/>
      </c>
      <c r="D85" s="137" t="str">
        <f>IF(OR(留学状況調査入力票!C94="",留学状況調査入力票!D94="",留学状況調査入力票!E94=""),"",留学状況調査入力票!C94&amp;留学状況調査入力票!D94&amp;留学状況調査入力票!E94)</f>
        <v/>
      </c>
      <c r="E85" s="137"/>
      <c r="F85" s="136" t="str">
        <f>IF(留学状況調査入力票!A94="","",6)</f>
        <v/>
      </c>
      <c r="G85" s="137"/>
      <c r="H85" s="137" t="str">
        <f>IF(留学状況調査入力票!F94="","",留学状況調査入力票!F94)</f>
        <v/>
      </c>
      <c r="I85" s="137"/>
      <c r="J85" s="137" t="str">
        <f>IF(OR(留学状況調査入力票!G94="",留学状況調査入力票!H94=""),"",留学状況調査入力票!G94&amp;留学状況調査入力票!H94)</f>
        <v/>
      </c>
      <c r="K85" s="137"/>
      <c r="L85" s="137" t="str">
        <f>IF(留学状況調査入力票!I94="","",留学状況調査入力票!I94)</f>
        <v/>
      </c>
      <c r="M85" s="137"/>
      <c r="N85" s="137" t="str">
        <f>IF(留学状況調査入力票!J94="","",留学状況調査入力票!J94)</f>
        <v/>
      </c>
      <c r="O85" s="137"/>
      <c r="P85" s="137" t="str">
        <f>IF(OR(留学状況調査入力票!K94="",留学状況調査入力票!L94="",留学状況調査入力票!M94=""),"",留学状況調査入力票!K94&amp;留学状況調査入力票!L94&amp;留学状況調査入力票!M94)</f>
        <v/>
      </c>
      <c r="Q85" s="137"/>
      <c r="R85" s="137" t="str">
        <f>IF(留学状況調査入力票!N94="","",留学状況調査入力票!N94)</f>
        <v/>
      </c>
      <c r="S85" s="137"/>
      <c r="T85" s="137" t="str">
        <f>IF(留学状況調査入力票!O94="","",留学状況調査入力票!O94)</f>
        <v/>
      </c>
      <c r="U85" s="137"/>
      <c r="V85" s="137" t="str">
        <f>IF(留学状況調査入力票!P94="","",留学状況調査入力票!P94)</f>
        <v/>
      </c>
      <c r="W85" s="137"/>
      <c r="X85" s="137" t="str">
        <f>IF(OR(留学状況調査入力票!Q94="",留学状況調査入力票!R94=""),"",留学状況調査入力票!Q94&amp;留学状況調査入力票!R94)</f>
        <v/>
      </c>
      <c r="Y85" s="137"/>
      <c r="Z85" s="137"/>
      <c r="AA85" s="137"/>
      <c r="AB85" s="125" t="str">
        <f>IF(留学状況調査入力票!S94="","",留学状況調査入力票!S94)</f>
        <v/>
      </c>
      <c r="AC85" s="136" t="str">
        <f t="shared" si="5"/>
        <v/>
      </c>
      <c r="AD85" s="125" t="str">
        <f>IF(OR(C85="",留学状況調査入力票!$C$8=""),"",留学状況調査入力票!$C$8)</f>
        <v/>
      </c>
      <c r="AE85" s="136" t="str">
        <f>IF(留学状況調査入力票!AK94="","",留学状況調査入力票!AK94)</f>
        <v/>
      </c>
      <c r="AF85" s="136" t="str">
        <f>IF(留学状況調査入力票!AL94="","",留学状況調査入力票!AL94)</f>
        <v/>
      </c>
      <c r="AG85" s="136" t="str">
        <f>IF(留学状況調査入力票!AM94="","",留学状況調査入力票!AM94)</f>
        <v/>
      </c>
      <c r="AH85" s="136" t="str">
        <f>IF(留学状況調査入力票!AN94="","",留学状況調査入力票!AN94)</f>
        <v/>
      </c>
      <c r="AI85" s="136" t="str">
        <f>IF(留学状況調査入力票!AO94="","",留学状況調査入力票!AO94)</f>
        <v/>
      </c>
      <c r="AJ85" s="136" t="str">
        <f>IF(留学状況調査入力票!AP94="","",留学状況調査入力票!AP94)</f>
        <v/>
      </c>
      <c r="AK85" s="136" t="str">
        <f>IF(留学状況調査入力票!AQ94="","",留学状況調査入力票!AQ94)</f>
        <v/>
      </c>
    </row>
    <row r="86" spans="1:37">
      <c r="A86" s="137" t="str">
        <f t="shared" si="4"/>
        <v/>
      </c>
      <c r="B86" s="136"/>
      <c r="C86" s="137" t="str">
        <f>IF(留学状況調査入力票!A95="","",留学状況調査入力票!A95)</f>
        <v/>
      </c>
      <c r="D86" s="137" t="str">
        <f>IF(OR(留学状況調査入力票!C95="",留学状況調査入力票!D95="",留学状況調査入力票!E95=""),"",留学状況調査入力票!C95&amp;留学状況調査入力票!D95&amp;留学状況調査入力票!E95)</f>
        <v/>
      </c>
      <c r="E86" s="137"/>
      <c r="F86" s="136" t="str">
        <f>IF(留学状況調査入力票!A95="","",6)</f>
        <v/>
      </c>
      <c r="G86" s="137"/>
      <c r="H86" s="137" t="str">
        <f>IF(留学状況調査入力票!F95="","",留学状況調査入力票!F95)</f>
        <v/>
      </c>
      <c r="I86" s="137"/>
      <c r="J86" s="137" t="str">
        <f>IF(OR(留学状況調査入力票!G95="",留学状況調査入力票!H95=""),"",留学状況調査入力票!G95&amp;留学状況調査入力票!H95)</f>
        <v/>
      </c>
      <c r="K86" s="137"/>
      <c r="L86" s="137" t="str">
        <f>IF(留学状況調査入力票!I95="","",留学状況調査入力票!I95)</f>
        <v/>
      </c>
      <c r="M86" s="137"/>
      <c r="N86" s="137" t="str">
        <f>IF(留学状況調査入力票!J95="","",留学状況調査入力票!J95)</f>
        <v/>
      </c>
      <c r="O86" s="137"/>
      <c r="P86" s="137" t="str">
        <f>IF(OR(留学状況調査入力票!K95="",留学状況調査入力票!L95="",留学状況調査入力票!M95=""),"",留学状況調査入力票!K95&amp;留学状況調査入力票!L95&amp;留学状況調査入力票!M95)</f>
        <v/>
      </c>
      <c r="Q86" s="137"/>
      <c r="R86" s="137" t="str">
        <f>IF(留学状況調査入力票!N95="","",留学状況調査入力票!N95)</f>
        <v/>
      </c>
      <c r="S86" s="137"/>
      <c r="T86" s="137" t="str">
        <f>IF(留学状況調査入力票!O95="","",留学状況調査入力票!O95)</f>
        <v/>
      </c>
      <c r="U86" s="137"/>
      <c r="V86" s="137" t="str">
        <f>IF(留学状況調査入力票!P95="","",留学状況調査入力票!P95)</f>
        <v/>
      </c>
      <c r="W86" s="137"/>
      <c r="X86" s="137" t="str">
        <f>IF(OR(留学状況調査入力票!Q95="",留学状況調査入力票!R95=""),"",留学状況調査入力票!Q95&amp;留学状況調査入力票!R95)</f>
        <v/>
      </c>
      <c r="Y86" s="137"/>
      <c r="Z86" s="137"/>
      <c r="AA86" s="137"/>
      <c r="AB86" s="125" t="str">
        <f>IF(留学状況調査入力票!S95="","",留学状況調査入力票!S95)</f>
        <v/>
      </c>
      <c r="AC86" s="136" t="str">
        <f t="shared" si="5"/>
        <v/>
      </c>
      <c r="AD86" s="125" t="str">
        <f>IF(OR(C86="",留学状況調査入力票!$C$8=""),"",留学状況調査入力票!$C$8)</f>
        <v/>
      </c>
      <c r="AE86" s="136" t="str">
        <f>IF(留学状況調査入力票!AK95="","",留学状況調査入力票!AK95)</f>
        <v/>
      </c>
      <c r="AF86" s="136" t="str">
        <f>IF(留学状況調査入力票!AL95="","",留学状況調査入力票!AL95)</f>
        <v/>
      </c>
      <c r="AG86" s="136" t="str">
        <f>IF(留学状況調査入力票!AM95="","",留学状況調査入力票!AM95)</f>
        <v/>
      </c>
      <c r="AH86" s="136" t="str">
        <f>IF(留学状況調査入力票!AN95="","",留学状況調査入力票!AN95)</f>
        <v/>
      </c>
      <c r="AI86" s="136" t="str">
        <f>IF(留学状況調査入力票!AO95="","",留学状況調査入力票!AO95)</f>
        <v/>
      </c>
      <c r="AJ86" s="136" t="str">
        <f>IF(留学状況調査入力票!AP95="","",留学状況調査入力票!AP95)</f>
        <v/>
      </c>
      <c r="AK86" s="136" t="str">
        <f>IF(留学状況調査入力票!AQ95="","",留学状況調査入力票!AQ95)</f>
        <v/>
      </c>
    </row>
    <row r="87" spans="1:37">
      <c r="A87" s="137" t="str">
        <f t="shared" si="4"/>
        <v/>
      </c>
      <c r="B87" s="136"/>
      <c r="C87" s="137" t="str">
        <f>IF(留学状況調査入力票!A96="","",留学状況調査入力票!A96)</f>
        <v/>
      </c>
      <c r="D87" s="137" t="str">
        <f>IF(OR(留学状況調査入力票!C96="",留学状況調査入力票!D96="",留学状況調査入力票!E96=""),"",留学状況調査入力票!C96&amp;留学状況調査入力票!D96&amp;留学状況調査入力票!E96)</f>
        <v/>
      </c>
      <c r="E87" s="137"/>
      <c r="F87" s="136" t="str">
        <f>IF(留学状況調査入力票!A96="","",6)</f>
        <v/>
      </c>
      <c r="G87" s="137"/>
      <c r="H87" s="137" t="str">
        <f>IF(留学状況調査入力票!F96="","",留学状況調査入力票!F96)</f>
        <v/>
      </c>
      <c r="I87" s="137"/>
      <c r="J87" s="137" t="str">
        <f>IF(OR(留学状況調査入力票!G96="",留学状況調査入力票!H96=""),"",留学状況調査入力票!G96&amp;留学状況調査入力票!H96)</f>
        <v/>
      </c>
      <c r="K87" s="137"/>
      <c r="L87" s="137" t="str">
        <f>IF(留学状況調査入力票!I96="","",留学状況調査入力票!I96)</f>
        <v/>
      </c>
      <c r="M87" s="137"/>
      <c r="N87" s="137" t="str">
        <f>IF(留学状況調査入力票!J96="","",留学状況調査入力票!J96)</f>
        <v/>
      </c>
      <c r="O87" s="137"/>
      <c r="P87" s="137" t="str">
        <f>IF(OR(留学状況調査入力票!K96="",留学状況調査入力票!L96="",留学状況調査入力票!M96=""),"",留学状況調査入力票!K96&amp;留学状況調査入力票!L96&amp;留学状況調査入力票!M96)</f>
        <v/>
      </c>
      <c r="Q87" s="137"/>
      <c r="R87" s="137" t="str">
        <f>IF(留学状況調査入力票!N96="","",留学状況調査入力票!N96)</f>
        <v/>
      </c>
      <c r="S87" s="137"/>
      <c r="T87" s="137" t="str">
        <f>IF(留学状況調査入力票!O96="","",留学状況調査入力票!O96)</f>
        <v/>
      </c>
      <c r="U87" s="137"/>
      <c r="V87" s="137" t="str">
        <f>IF(留学状況調査入力票!P96="","",留学状況調査入力票!P96)</f>
        <v/>
      </c>
      <c r="W87" s="137"/>
      <c r="X87" s="137" t="str">
        <f>IF(OR(留学状況調査入力票!Q96="",留学状況調査入力票!R96=""),"",留学状況調査入力票!Q96&amp;留学状況調査入力票!R96)</f>
        <v/>
      </c>
      <c r="Y87" s="137"/>
      <c r="Z87" s="137"/>
      <c r="AA87" s="137"/>
      <c r="AB87" s="125" t="str">
        <f>IF(留学状況調査入力票!S96="","",留学状況調査入力票!S96)</f>
        <v/>
      </c>
      <c r="AC87" s="136" t="str">
        <f t="shared" si="5"/>
        <v/>
      </c>
      <c r="AD87" s="125" t="str">
        <f>IF(OR(C87="",留学状況調査入力票!$C$8=""),"",留学状況調査入力票!$C$8)</f>
        <v/>
      </c>
      <c r="AE87" s="136" t="str">
        <f>IF(留学状況調査入力票!AK96="","",留学状況調査入力票!AK96)</f>
        <v/>
      </c>
      <c r="AF87" s="136" t="str">
        <f>IF(留学状況調査入力票!AL96="","",留学状況調査入力票!AL96)</f>
        <v/>
      </c>
      <c r="AG87" s="136" t="str">
        <f>IF(留学状況調査入力票!AM96="","",留学状況調査入力票!AM96)</f>
        <v/>
      </c>
      <c r="AH87" s="136" t="str">
        <f>IF(留学状況調査入力票!AN96="","",留学状況調査入力票!AN96)</f>
        <v/>
      </c>
      <c r="AI87" s="136" t="str">
        <f>IF(留学状況調査入力票!AO96="","",留学状況調査入力票!AO96)</f>
        <v/>
      </c>
      <c r="AJ87" s="136" t="str">
        <f>IF(留学状況調査入力票!AP96="","",留学状況調査入力票!AP96)</f>
        <v/>
      </c>
      <c r="AK87" s="136" t="str">
        <f>IF(留学状況調査入力票!AQ96="","",留学状況調査入力票!AQ96)</f>
        <v/>
      </c>
    </row>
    <row r="88" spans="1:37">
      <c r="A88" s="137" t="str">
        <f t="shared" si="4"/>
        <v/>
      </c>
      <c r="B88" s="136"/>
      <c r="C88" s="137" t="str">
        <f>IF(留学状況調査入力票!A97="","",留学状況調査入力票!A97)</f>
        <v/>
      </c>
      <c r="D88" s="137" t="str">
        <f>IF(OR(留学状況調査入力票!C97="",留学状況調査入力票!D97="",留学状況調査入力票!E97=""),"",留学状況調査入力票!C97&amp;留学状況調査入力票!D97&amp;留学状況調査入力票!E97)</f>
        <v/>
      </c>
      <c r="E88" s="137"/>
      <c r="F88" s="136" t="str">
        <f>IF(留学状況調査入力票!A97="","",6)</f>
        <v/>
      </c>
      <c r="G88" s="137"/>
      <c r="H88" s="137" t="str">
        <f>IF(留学状況調査入力票!F97="","",留学状況調査入力票!F97)</f>
        <v/>
      </c>
      <c r="I88" s="137"/>
      <c r="J88" s="137" t="str">
        <f>IF(OR(留学状況調査入力票!G97="",留学状況調査入力票!H97=""),"",留学状況調査入力票!G97&amp;留学状況調査入力票!H97)</f>
        <v/>
      </c>
      <c r="K88" s="137"/>
      <c r="L88" s="137" t="str">
        <f>IF(留学状況調査入力票!I97="","",留学状況調査入力票!I97)</f>
        <v/>
      </c>
      <c r="M88" s="137"/>
      <c r="N88" s="137" t="str">
        <f>IF(留学状況調査入力票!J97="","",留学状況調査入力票!J97)</f>
        <v/>
      </c>
      <c r="O88" s="137"/>
      <c r="P88" s="137" t="str">
        <f>IF(OR(留学状況調査入力票!K97="",留学状況調査入力票!L97="",留学状況調査入力票!M97=""),"",留学状況調査入力票!K97&amp;留学状況調査入力票!L97&amp;留学状況調査入力票!M97)</f>
        <v/>
      </c>
      <c r="Q88" s="137"/>
      <c r="R88" s="137" t="str">
        <f>IF(留学状況調査入力票!N97="","",留学状況調査入力票!N97)</f>
        <v/>
      </c>
      <c r="S88" s="137"/>
      <c r="T88" s="137" t="str">
        <f>IF(留学状況調査入力票!O97="","",留学状況調査入力票!O97)</f>
        <v/>
      </c>
      <c r="U88" s="137"/>
      <c r="V88" s="137" t="str">
        <f>IF(留学状況調査入力票!P97="","",留学状況調査入力票!P97)</f>
        <v/>
      </c>
      <c r="W88" s="137"/>
      <c r="X88" s="137" t="str">
        <f>IF(OR(留学状況調査入力票!Q97="",留学状況調査入力票!R97=""),"",留学状況調査入力票!Q97&amp;留学状況調査入力票!R97)</f>
        <v/>
      </c>
      <c r="Y88" s="137"/>
      <c r="Z88" s="137"/>
      <c r="AA88" s="137"/>
      <c r="AB88" s="125" t="str">
        <f>IF(留学状況調査入力票!S97="","",留学状況調査入力票!S97)</f>
        <v/>
      </c>
      <c r="AC88" s="136" t="str">
        <f t="shared" si="5"/>
        <v/>
      </c>
      <c r="AD88" s="125" t="str">
        <f>IF(OR(C88="",留学状況調査入力票!$C$8=""),"",留学状況調査入力票!$C$8)</f>
        <v/>
      </c>
      <c r="AE88" s="136" t="str">
        <f>IF(留学状況調査入力票!AK97="","",留学状況調査入力票!AK97)</f>
        <v/>
      </c>
      <c r="AF88" s="136" t="str">
        <f>IF(留学状況調査入力票!AL97="","",留学状況調査入力票!AL97)</f>
        <v/>
      </c>
      <c r="AG88" s="136" t="str">
        <f>IF(留学状況調査入力票!AM97="","",留学状況調査入力票!AM97)</f>
        <v/>
      </c>
      <c r="AH88" s="136" t="str">
        <f>IF(留学状況調査入力票!AN97="","",留学状況調査入力票!AN97)</f>
        <v/>
      </c>
      <c r="AI88" s="136" t="str">
        <f>IF(留学状況調査入力票!AO97="","",留学状況調査入力票!AO97)</f>
        <v/>
      </c>
      <c r="AJ88" s="136" t="str">
        <f>IF(留学状況調査入力票!AP97="","",留学状況調査入力票!AP97)</f>
        <v/>
      </c>
      <c r="AK88" s="136" t="str">
        <f>IF(留学状況調査入力票!AQ97="","",留学状況調査入力票!AQ97)</f>
        <v/>
      </c>
    </row>
    <row r="89" spans="1:37">
      <c r="A89" s="137" t="str">
        <f t="shared" si="4"/>
        <v/>
      </c>
      <c r="B89" s="136"/>
      <c r="C89" s="137" t="str">
        <f>IF(留学状況調査入力票!A98="","",留学状況調査入力票!A98)</f>
        <v/>
      </c>
      <c r="D89" s="137" t="str">
        <f>IF(OR(留学状況調査入力票!C98="",留学状況調査入力票!D98="",留学状況調査入力票!E98=""),"",留学状況調査入力票!C98&amp;留学状況調査入力票!D98&amp;留学状況調査入力票!E98)</f>
        <v/>
      </c>
      <c r="E89" s="137"/>
      <c r="F89" s="136" t="str">
        <f>IF(留学状況調査入力票!A98="","",6)</f>
        <v/>
      </c>
      <c r="G89" s="137"/>
      <c r="H89" s="137" t="str">
        <f>IF(留学状況調査入力票!F98="","",留学状況調査入力票!F98)</f>
        <v/>
      </c>
      <c r="I89" s="137"/>
      <c r="J89" s="137" t="str">
        <f>IF(OR(留学状況調査入力票!G98="",留学状況調査入力票!H98=""),"",留学状況調査入力票!G98&amp;留学状況調査入力票!H98)</f>
        <v/>
      </c>
      <c r="K89" s="137"/>
      <c r="L89" s="137" t="str">
        <f>IF(留学状況調査入力票!I98="","",留学状況調査入力票!I98)</f>
        <v/>
      </c>
      <c r="M89" s="137"/>
      <c r="N89" s="137" t="str">
        <f>IF(留学状況調査入力票!J98="","",留学状況調査入力票!J98)</f>
        <v/>
      </c>
      <c r="O89" s="137"/>
      <c r="P89" s="137" t="str">
        <f>IF(OR(留学状況調査入力票!K98="",留学状況調査入力票!L98="",留学状況調査入力票!M98=""),"",留学状況調査入力票!K98&amp;留学状況調査入力票!L98&amp;留学状況調査入力票!M98)</f>
        <v/>
      </c>
      <c r="Q89" s="137"/>
      <c r="R89" s="137" t="str">
        <f>IF(留学状況調査入力票!N98="","",留学状況調査入力票!N98)</f>
        <v/>
      </c>
      <c r="S89" s="137"/>
      <c r="T89" s="137" t="str">
        <f>IF(留学状況調査入力票!O98="","",留学状況調査入力票!O98)</f>
        <v/>
      </c>
      <c r="U89" s="137"/>
      <c r="V89" s="137" t="str">
        <f>IF(留学状況調査入力票!P98="","",留学状況調査入力票!P98)</f>
        <v/>
      </c>
      <c r="W89" s="137"/>
      <c r="X89" s="137" t="str">
        <f>IF(OR(留学状況調査入力票!Q98="",留学状況調査入力票!R98=""),"",留学状況調査入力票!Q98&amp;留学状況調査入力票!R98)</f>
        <v/>
      </c>
      <c r="Y89" s="137"/>
      <c r="Z89" s="137"/>
      <c r="AA89" s="137"/>
      <c r="AB89" s="125" t="str">
        <f>IF(留学状況調査入力票!S98="","",留学状況調査入力票!S98)</f>
        <v/>
      </c>
      <c r="AC89" s="136" t="str">
        <f t="shared" si="5"/>
        <v/>
      </c>
      <c r="AD89" s="125" t="str">
        <f>IF(OR(C89="",留学状況調査入力票!$C$8=""),"",留学状況調査入力票!$C$8)</f>
        <v/>
      </c>
      <c r="AE89" s="136" t="str">
        <f>IF(留学状況調査入力票!AK98="","",留学状況調査入力票!AK98)</f>
        <v/>
      </c>
      <c r="AF89" s="136" t="str">
        <f>IF(留学状況調査入力票!AL98="","",留学状況調査入力票!AL98)</f>
        <v/>
      </c>
      <c r="AG89" s="136" t="str">
        <f>IF(留学状況調査入力票!AM98="","",留学状況調査入力票!AM98)</f>
        <v/>
      </c>
      <c r="AH89" s="136" t="str">
        <f>IF(留学状況調査入力票!AN98="","",留学状況調査入力票!AN98)</f>
        <v/>
      </c>
      <c r="AI89" s="136" t="str">
        <f>IF(留学状況調査入力票!AO98="","",留学状況調査入力票!AO98)</f>
        <v/>
      </c>
      <c r="AJ89" s="136" t="str">
        <f>IF(留学状況調査入力票!AP98="","",留学状況調査入力票!AP98)</f>
        <v/>
      </c>
      <c r="AK89" s="136" t="str">
        <f>IF(留学状況調査入力票!AQ98="","",留学状況調査入力票!AQ98)</f>
        <v/>
      </c>
    </row>
    <row r="90" spans="1:37">
      <c r="A90" s="137" t="str">
        <f t="shared" si="4"/>
        <v/>
      </c>
      <c r="B90" s="136"/>
      <c r="C90" s="137" t="str">
        <f>IF(留学状況調査入力票!A99="","",留学状況調査入力票!A99)</f>
        <v/>
      </c>
      <c r="D90" s="137" t="str">
        <f>IF(OR(留学状況調査入力票!C99="",留学状況調査入力票!D99="",留学状況調査入力票!E99=""),"",留学状況調査入力票!C99&amp;留学状況調査入力票!D99&amp;留学状況調査入力票!E99)</f>
        <v/>
      </c>
      <c r="E90" s="137"/>
      <c r="F90" s="136" t="str">
        <f>IF(留学状況調査入力票!A99="","",6)</f>
        <v/>
      </c>
      <c r="G90" s="137"/>
      <c r="H90" s="137" t="str">
        <f>IF(留学状況調査入力票!F99="","",留学状況調査入力票!F99)</f>
        <v/>
      </c>
      <c r="I90" s="137"/>
      <c r="J90" s="137" t="str">
        <f>IF(OR(留学状況調査入力票!G99="",留学状況調査入力票!H99=""),"",留学状況調査入力票!G99&amp;留学状況調査入力票!H99)</f>
        <v/>
      </c>
      <c r="K90" s="137"/>
      <c r="L90" s="137" t="str">
        <f>IF(留学状況調査入力票!I99="","",留学状況調査入力票!I99)</f>
        <v/>
      </c>
      <c r="M90" s="137"/>
      <c r="N90" s="137" t="str">
        <f>IF(留学状況調査入力票!J99="","",留学状況調査入力票!J99)</f>
        <v/>
      </c>
      <c r="O90" s="137"/>
      <c r="P90" s="137" t="str">
        <f>IF(OR(留学状況調査入力票!K99="",留学状況調査入力票!L99="",留学状況調査入力票!M99=""),"",留学状況調査入力票!K99&amp;留学状況調査入力票!L99&amp;留学状況調査入力票!M99)</f>
        <v/>
      </c>
      <c r="Q90" s="137"/>
      <c r="R90" s="137" t="str">
        <f>IF(留学状況調査入力票!N99="","",留学状況調査入力票!N99)</f>
        <v/>
      </c>
      <c r="S90" s="137"/>
      <c r="T90" s="137" t="str">
        <f>IF(留学状況調査入力票!O99="","",留学状況調査入力票!O99)</f>
        <v/>
      </c>
      <c r="U90" s="137"/>
      <c r="V90" s="137" t="str">
        <f>IF(留学状況調査入力票!P99="","",留学状況調査入力票!P99)</f>
        <v/>
      </c>
      <c r="W90" s="137"/>
      <c r="X90" s="137" t="str">
        <f>IF(OR(留学状況調査入力票!Q99="",留学状況調査入力票!R99=""),"",留学状況調査入力票!Q99&amp;留学状況調査入力票!R99)</f>
        <v/>
      </c>
      <c r="Y90" s="137"/>
      <c r="Z90" s="137"/>
      <c r="AA90" s="137"/>
      <c r="AB90" s="125" t="str">
        <f>IF(留学状況調査入力票!S99="","",留学状況調査入力票!S99)</f>
        <v/>
      </c>
      <c r="AC90" s="136" t="str">
        <f t="shared" si="5"/>
        <v/>
      </c>
      <c r="AD90" s="125" t="str">
        <f>IF(OR(C90="",留学状況調査入力票!$C$8=""),"",留学状況調査入力票!$C$8)</f>
        <v/>
      </c>
      <c r="AE90" s="136" t="str">
        <f>IF(留学状況調査入力票!AK99="","",留学状況調査入力票!AK99)</f>
        <v/>
      </c>
      <c r="AF90" s="136" t="str">
        <f>IF(留学状況調査入力票!AL99="","",留学状況調査入力票!AL99)</f>
        <v/>
      </c>
      <c r="AG90" s="136" t="str">
        <f>IF(留学状況調査入力票!AM99="","",留学状況調査入力票!AM99)</f>
        <v/>
      </c>
      <c r="AH90" s="136" t="str">
        <f>IF(留学状況調査入力票!AN99="","",留学状況調査入力票!AN99)</f>
        <v/>
      </c>
      <c r="AI90" s="136" t="str">
        <f>IF(留学状況調査入力票!AO99="","",留学状況調査入力票!AO99)</f>
        <v/>
      </c>
      <c r="AJ90" s="136" t="str">
        <f>IF(留学状況調査入力票!AP99="","",留学状況調査入力票!AP99)</f>
        <v/>
      </c>
      <c r="AK90" s="136" t="str">
        <f>IF(留学状況調査入力票!AQ99="","",留学状況調査入力票!AQ99)</f>
        <v/>
      </c>
    </row>
    <row r="91" spans="1:37">
      <c r="A91" s="137" t="str">
        <f t="shared" si="4"/>
        <v/>
      </c>
      <c r="B91" s="136"/>
      <c r="C91" s="137" t="str">
        <f>IF(留学状況調査入力票!A100="","",留学状況調査入力票!A100)</f>
        <v/>
      </c>
      <c r="D91" s="137" t="str">
        <f>IF(OR(留学状況調査入力票!C100="",留学状況調査入力票!D100="",留学状況調査入力票!E100=""),"",留学状況調査入力票!C100&amp;留学状況調査入力票!D100&amp;留学状況調査入力票!E100)</f>
        <v/>
      </c>
      <c r="E91" s="137"/>
      <c r="F91" s="136" t="str">
        <f>IF(留学状況調査入力票!A100="","",6)</f>
        <v/>
      </c>
      <c r="G91" s="137"/>
      <c r="H91" s="137" t="str">
        <f>IF(留学状況調査入力票!F100="","",留学状況調査入力票!F100)</f>
        <v/>
      </c>
      <c r="I91" s="137"/>
      <c r="J91" s="137" t="str">
        <f>IF(OR(留学状況調査入力票!G100="",留学状況調査入力票!H100=""),"",留学状況調査入力票!G100&amp;留学状況調査入力票!H100)</f>
        <v/>
      </c>
      <c r="K91" s="137"/>
      <c r="L91" s="137" t="str">
        <f>IF(留学状況調査入力票!I100="","",留学状況調査入力票!I100)</f>
        <v/>
      </c>
      <c r="M91" s="137"/>
      <c r="N91" s="137" t="str">
        <f>IF(留学状況調査入力票!J100="","",留学状況調査入力票!J100)</f>
        <v/>
      </c>
      <c r="O91" s="137"/>
      <c r="P91" s="137" t="str">
        <f>IF(OR(留学状況調査入力票!K100="",留学状況調査入力票!L100="",留学状況調査入力票!M100=""),"",留学状況調査入力票!K100&amp;留学状況調査入力票!L100&amp;留学状況調査入力票!M100)</f>
        <v/>
      </c>
      <c r="Q91" s="137"/>
      <c r="R91" s="137" t="str">
        <f>IF(留学状況調査入力票!N100="","",留学状況調査入力票!N100)</f>
        <v/>
      </c>
      <c r="S91" s="137"/>
      <c r="T91" s="137" t="str">
        <f>IF(留学状況調査入力票!O100="","",留学状況調査入力票!O100)</f>
        <v/>
      </c>
      <c r="U91" s="137"/>
      <c r="V91" s="137" t="str">
        <f>IF(留学状況調査入力票!P100="","",留学状況調査入力票!P100)</f>
        <v/>
      </c>
      <c r="W91" s="137"/>
      <c r="X91" s="137" t="str">
        <f>IF(OR(留学状況調査入力票!Q100="",留学状況調査入力票!R100=""),"",留学状況調査入力票!Q100&amp;留学状況調査入力票!R100)</f>
        <v/>
      </c>
      <c r="Y91" s="137"/>
      <c r="Z91" s="137"/>
      <c r="AA91" s="137"/>
      <c r="AB91" s="125" t="str">
        <f>IF(留学状況調査入力票!S100="","",留学状況調査入力票!S100)</f>
        <v/>
      </c>
      <c r="AC91" s="136" t="str">
        <f t="shared" si="5"/>
        <v/>
      </c>
      <c r="AD91" s="125" t="str">
        <f>IF(OR(C91="",留学状況調査入力票!$C$8=""),"",留学状況調査入力票!$C$8)</f>
        <v/>
      </c>
      <c r="AE91" s="136" t="str">
        <f>IF(留学状況調査入力票!AK100="","",留学状況調査入力票!AK100)</f>
        <v/>
      </c>
      <c r="AF91" s="136" t="str">
        <f>IF(留学状況調査入力票!AL100="","",留学状況調査入力票!AL100)</f>
        <v/>
      </c>
      <c r="AG91" s="136" t="str">
        <f>IF(留学状況調査入力票!AM100="","",留学状況調査入力票!AM100)</f>
        <v/>
      </c>
      <c r="AH91" s="136" t="str">
        <f>IF(留学状況調査入力票!AN100="","",留学状況調査入力票!AN100)</f>
        <v/>
      </c>
      <c r="AI91" s="136" t="str">
        <f>IF(留学状況調査入力票!AO100="","",留学状況調査入力票!AO100)</f>
        <v/>
      </c>
      <c r="AJ91" s="136" t="str">
        <f>IF(留学状況調査入力票!AP100="","",留学状況調査入力票!AP100)</f>
        <v/>
      </c>
      <c r="AK91" s="136" t="str">
        <f>IF(留学状況調査入力票!AQ100="","",留学状況調査入力票!AQ100)</f>
        <v/>
      </c>
    </row>
    <row r="92" spans="1:37">
      <c r="A92" s="137" t="str">
        <f t="shared" si="4"/>
        <v/>
      </c>
      <c r="B92" s="136"/>
      <c r="C92" s="137" t="str">
        <f>IF(留学状況調査入力票!A101="","",留学状況調査入力票!A101)</f>
        <v/>
      </c>
      <c r="D92" s="137" t="str">
        <f>IF(OR(留学状況調査入力票!C101="",留学状況調査入力票!D101="",留学状況調査入力票!E101=""),"",留学状況調査入力票!C101&amp;留学状況調査入力票!D101&amp;留学状況調査入力票!E101)</f>
        <v/>
      </c>
      <c r="E92" s="137"/>
      <c r="F92" s="136" t="str">
        <f>IF(留学状況調査入力票!A101="","",6)</f>
        <v/>
      </c>
      <c r="G92" s="137"/>
      <c r="H92" s="137" t="str">
        <f>IF(留学状況調査入力票!F101="","",留学状況調査入力票!F101)</f>
        <v/>
      </c>
      <c r="I92" s="137"/>
      <c r="J92" s="137" t="str">
        <f>IF(OR(留学状況調査入力票!G101="",留学状況調査入力票!H101=""),"",留学状況調査入力票!G101&amp;留学状況調査入力票!H101)</f>
        <v/>
      </c>
      <c r="K92" s="137"/>
      <c r="L92" s="137" t="str">
        <f>IF(留学状況調査入力票!I101="","",留学状況調査入力票!I101)</f>
        <v/>
      </c>
      <c r="M92" s="137"/>
      <c r="N92" s="137" t="str">
        <f>IF(留学状況調査入力票!J101="","",留学状況調査入力票!J101)</f>
        <v/>
      </c>
      <c r="O92" s="137"/>
      <c r="P92" s="137" t="str">
        <f>IF(OR(留学状況調査入力票!K101="",留学状況調査入力票!L101="",留学状況調査入力票!M101=""),"",留学状況調査入力票!K101&amp;留学状況調査入力票!L101&amp;留学状況調査入力票!M101)</f>
        <v/>
      </c>
      <c r="Q92" s="137"/>
      <c r="R92" s="137" t="str">
        <f>IF(留学状況調査入力票!N101="","",留学状況調査入力票!N101)</f>
        <v/>
      </c>
      <c r="S92" s="137"/>
      <c r="T92" s="137" t="str">
        <f>IF(留学状況調査入力票!O101="","",留学状況調査入力票!O101)</f>
        <v/>
      </c>
      <c r="U92" s="137"/>
      <c r="V92" s="137" t="str">
        <f>IF(留学状況調査入力票!P101="","",留学状況調査入力票!P101)</f>
        <v/>
      </c>
      <c r="W92" s="137"/>
      <c r="X92" s="137" t="str">
        <f>IF(OR(留学状況調査入力票!Q101="",留学状況調査入力票!R101=""),"",留学状況調査入力票!Q101&amp;留学状況調査入力票!R101)</f>
        <v/>
      </c>
      <c r="Y92" s="137"/>
      <c r="Z92" s="137"/>
      <c r="AA92" s="137"/>
      <c r="AB92" s="125" t="str">
        <f>IF(留学状況調査入力票!S101="","",留学状況調査入力票!S101)</f>
        <v/>
      </c>
      <c r="AC92" s="136" t="str">
        <f t="shared" si="5"/>
        <v/>
      </c>
      <c r="AD92" s="125" t="str">
        <f>IF(OR(C92="",留学状況調査入力票!$C$8=""),"",留学状況調査入力票!$C$8)</f>
        <v/>
      </c>
      <c r="AE92" s="136" t="str">
        <f>IF(留学状況調査入力票!AK101="","",留学状況調査入力票!AK101)</f>
        <v/>
      </c>
      <c r="AF92" s="136" t="str">
        <f>IF(留学状況調査入力票!AL101="","",留学状況調査入力票!AL101)</f>
        <v/>
      </c>
      <c r="AG92" s="136" t="str">
        <f>IF(留学状況調査入力票!AM101="","",留学状況調査入力票!AM101)</f>
        <v/>
      </c>
      <c r="AH92" s="136" t="str">
        <f>IF(留学状況調査入力票!AN101="","",留学状況調査入力票!AN101)</f>
        <v/>
      </c>
      <c r="AI92" s="136" t="str">
        <f>IF(留学状況調査入力票!AO101="","",留学状況調査入力票!AO101)</f>
        <v/>
      </c>
      <c r="AJ92" s="136" t="str">
        <f>IF(留学状況調査入力票!AP101="","",留学状況調査入力票!AP101)</f>
        <v/>
      </c>
      <c r="AK92" s="136" t="str">
        <f>IF(留学状況調査入力票!AQ101="","",留学状況調査入力票!AQ101)</f>
        <v/>
      </c>
    </row>
    <row r="93" spans="1:37">
      <c r="A93" s="137" t="str">
        <f t="shared" si="4"/>
        <v/>
      </c>
      <c r="B93" s="136"/>
      <c r="C93" s="137" t="str">
        <f>IF(留学状況調査入力票!A102="","",留学状況調査入力票!A102)</f>
        <v/>
      </c>
      <c r="D93" s="137" t="str">
        <f>IF(OR(留学状況調査入力票!C102="",留学状況調査入力票!D102="",留学状況調査入力票!E102=""),"",留学状況調査入力票!C102&amp;留学状況調査入力票!D102&amp;留学状況調査入力票!E102)</f>
        <v/>
      </c>
      <c r="E93" s="137"/>
      <c r="F93" s="136" t="str">
        <f>IF(留学状況調査入力票!A102="","",6)</f>
        <v/>
      </c>
      <c r="G93" s="137"/>
      <c r="H93" s="137" t="str">
        <f>IF(留学状況調査入力票!F102="","",留学状況調査入力票!F102)</f>
        <v/>
      </c>
      <c r="I93" s="137"/>
      <c r="J93" s="137" t="str">
        <f>IF(OR(留学状況調査入力票!G102="",留学状況調査入力票!H102=""),"",留学状況調査入力票!G102&amp;留学状況調査入力票!H102)</f>
        <v/>
      </c>
      <c r="K93" s="137"/>
      <c r="L93" s="137" t="str">
        <f>IF(留学状況調査入力票!I102="","",留学状況調査入力票!I102)</f>
        <v/>
      </c>
      <c r="M93" s="137"/>
      <c r="N93" s="137" t="str">
        <f>IF(留学状況調査入力票!J102="","",留学状況調査入力票!J102)</f>
        <v/>
      </c>
      <c r="O93" s="137"/>
      <c r="P93" s="137" t="str">
        <f>IF(OR(留学状況調査入力票!K102="",留学状況調査入力票!L102="",留学状況調査入力票!M102=""),"",留学状況調査入力票!K102&amp;留学状況調査入力票!L102&amp;留学状況調査入力票!M102)</f>
        <v/>
      </c>
      <c r="Q93" s="137"/>
      <c r="R93" s="137" t="str">
        <f>IF(留学状況調査入力票!N102="","",留学状況調査入力票!N102)</f>
        <v/>
      </c>
      <c r="S93" s="137"/>
      <c r="T93" s="137" t="str">
        <f>IF(留学状況調査入力票!O102="","",留学状況調査入力票!O102)</f>
        <v/>
      </c>
      <c r="U93" s="137"/>
      <c r="V93" s="137" t="str">
        <f>IF(留学状況調査入力票!P102="","",留学状況調査入力票!P102)</f>
        <v/>
      </c>
      <c r="W93" s="137"/>
      <c r="X93" s="137" t="str">
        <f>IF(OR(留学状況調査入力票!Q102="",留学状況調査入力票!R102=""),"",留学状況調査入力票!Q102&amp;留学状況調査入力票!R102)</f>
        <v/>
      </c>
      <c r="Y93" s="137"/>
      <c r="Z93" s="137"/>
      <c r="AA93" s="137"/>
      <c r="AB93" s="125" t="str">
        <f>IF(留学状況調査入力票!S102="","",留学状況調査入力票!S102)</f>
        <v/>
      </c>
      <c r="AC93" s="136" t="str">
        <f t="shared" si="5"/>
        <v/>
      </c>
      <c r="AD93" s="125" t="str">
        <f>IF(OR(C93="",留学状況調査入力票!$C$8=""),"",留学状況調査入力票!$C$8)</f>
        <v/>
      </c>
      <c r="AE93" s="136" t="str">
        <f>IF(留学状況調査入力票!AK102="","",留学状況調査入力票!AK102)</f>
        <v/>
      </c>
      <c r="AF93" s="136" t="str">
        <f>IF(留学状況調査入力票!AL102="","",留学状況調査入力票!AL102)</f>
        <v/>
      </c>
      <c r="AG93" s="136" t="str">
        <f>IF(留学状況調査入力票!AM102="","",留学状況調査入力票!AM102)</f>
        <v/>
      </c>
      <c r="AH93" s="136" t="str">
        <f>IF(留学状況調査入力票!AN102="","",留学状況調査入力票!AN102)</f>
        <v/>
      </c>
      <c r="AI93" s="136" t="str">
        <f>IF(留学状況調査入力票!AO102="","",留学状況調査入力票!AO102)</f>
        <v/>
      </c>
      <c r="AJ93" s="136" t="str">
        <f>IF(留学状況調査入力票!AP102="","",留学状況調査入力票!AP102)</f>
        <v/>
      </c>
      <c r="AK93" s="136" t="str">
        <f>IF(留学状況調査入力票!AQ102="","",留学状況調査入力票!AQ102)</f>
        <v/>
      </c>
    </row>
    <row r="94" spans="1:37">
      <c r="A94" s="137" t="str">
        <f t="shared" si="4"/>
        <v/>
      </c>
      <c r="B94" s="136"/>
      <c r="C94" s="137" t="str">
        <f>IF(留学状況調査入力票!A103="","",留学状況調査入力票!A103)</f>
        <v/>
      </c>
      <c r="D94" s="137" t="str">
        <f>IF(OR(留学状況調査入力票!C103="",留学状況調査入力票!D103="",留学状況調査入力票!E103=""),"",留学状況調査入力票!C103&amp;留学状況調査入力票!D103&amp;留学状況調査入力票!E103)</f>
        <v/>
      </c>
      <c r="E94" s="137"/>
      <c r="F94" s="136" t="str">
        <f>IF(留学状況調査入力票!A103="","",6)</f>
        <v/>
      </c>
      <c r="G94" s="137"/>
      <c r="H94" s="137" t="str">
        <f>IF(留学状況調査入力票!F103="","",留学状況調査入力票!F103)</f>
        <v/>
      </c>
      <c r="I94" s="137"/>
      <c r="J94" s="137" t="str">
        <f>IF(OR(留学状況調査入力票!G103="",留学状況調査入力票!H103=""),"",留学状況調査入力票!G103&amp;留学状況調査入力票!H103)</f>
        <v/>
      </c>
      <c r="K94" s="137"/>
      <c r="L94" s="137" t="str">
        <f>IF(留学状況調査入力票!I103="","",留学状況調査入力票!I103)</f>
        <v/>
      </c>
      <c r="M94" s="137"/>
      <c r="N94" s="137" t="str">
        <f>IF(留学状況調査入力票!J103="","",留学状況調査入力票!J103)</f>
        <v/>
      </c>
      <c r="O94" s="137"/>
      <c r="P94" s="137" t="str">
        <f>IF(OR(留学状況調査入力票!K103="",留学状況調査入力票!L103="",留学状況調査入力票!M103=""),"",留学状況調査入力票!K103&amp;留学状況調査入力票!L103&amp;留学状況調査入力票!M103)</f>
        <v/>
      </c>
      <c r="Q94" s="137"/>
      <c r="R94" s="137" t="str">
        <f>IF(留学状況調査入力票!N103="","",留学状況調査入力票!N103)</f>
        <v/>
      </c>
      <c r="S94" s="137"/>
      <c r="T94" s="137" t="str">
        <f>IF(留学状況調査入力票!O103="","",留学状況調査入力票!O103)</f>
        <v/>
      </c>
      <c r="U94" s="137"/>
      <c r="V94" s="137" t="str">
        <f>IF(留学状況調査入力票!P103="","",留学状況調査入力票!P103)</f>
        <v/>
      </c>
      <c r="W94" s="137"/>
      <c r="X94" s="137" t="str">
        <f>IF(OR(留学状況調査入力票!Q103="",留学状況調査入力票!R103=""),"",留学状況調査入力票!Q103&amp;留学状況調査入力票!R103)</f>
        <v/>
      </c>
      <c r="Y94" s="137"/>
      <c r="Z94" s="137"/>
      <c r="AA94" s="137"/>
      <c r="AB94" s="125" t="str">
        <f>IF(留学状況調査入力票!S103="","",留学状況調査入力票!S103)</f>
        <v/>
      </c>
      <c r="AC94" s="136" t="str">
        <f t="shared" si="5"/>
        <v/>
      </c>
      <c r="AD94" s="125" t="str">
        <f>IF(OR(C94="",留学状況調査入力票!$C$8=""),"",留学状況調査入力票!$C$8)</f>
        <v/>
      </c>
      <c r="AE94" s="136" t="str">
        <f>IF(留学状況調査入力票!AK103="","",留学状況調査入力票!AK103)</f>
        <v/>
      </c>
      <c r="AF94" s="136" t="str">
        <f>IF(留学状況調査入力票!AL103="","",留学状況調査入力票!AL103)</f>
        <v/>
      </c>
      <c r="AG94" s="136" t="str">
        <f>IF(留学状況調査入力票!AM103="","",留学状況調査入力票!AM103)</f>
        <v/>
      </c>
      <c r="AH94" s="136" t="str">
        <f>IF(留学状況調査入力票!AN103="","",留学状況調査入力票!AN103)</f>
        <v/>
      </c>
      <c r="AI94" s="136" t="str">
        <f>IF(留学状況調査入力票!AO103="","",留学状況調査入力票!AO103)</f>
        <v/>
      </c>
      <c r="AJ94" s="136" t="str">
        <f>IF(留学状況調査入力票!AP103="","",留学状況調査入力票!AP103)</f>
        <v/>
      </c>
      <c r="AK94" s="136" t="str">
        <f>IF(留学状況調査入力票!AQ103="","",留学状況調査入力票!AQ103)</f>
        <v/>
      </c>
    </row>
    <row r="95" spans="1:37">
      <c r="A95" s="137" t="str">
        <f t="shared" si="4"/>
        <v/>
      </c>
      <c r="B95" s="136"/>
      <c r="C95" s="137" t="str">
        <f>IF(留学状況調査入力票!A104="","",留学状況調査入力票!A104)</f>
        <v/>
      </c>
      <c r="D95" s="137" t="str">
        <f>IF(OR(留学状況調査入力票!C104="",留学状況調査入力票!D104="",留学状況調査入力票!E104=""),"",留学状況調査入力票!C104&amp;留学状況調査入力票!D104&amp;留学状況調査入力票!E104)</f>
        <v/>
      </c>
      <c r="E95" s="137"/>
      <c r="F95" s="136" t="str">
        <f>IF(留学状況調査入力票!A104="","",6)</f>
        <v/>
      </c>
      <c r="G95" s="137"/>
      <c r="H95" s="137" t="str">
        <f>IF(留学状況調査入力票!F104="","",留学状況調査入力票!F104)</f>
        <v/>
      </c>
      <c r="I95" s="137"/>
      <c r="J95" s="137" t="str">
        <f>IF(OR(留学状況調査入力票!G104="",留学状況調査入力票!H104=""),"",留学状況調査入力票!G104&amp;留学状況調査入力票!H104)</f>
        <v/>
      </c>
      <c r="K95" s="137"/>
      <c r="L95" s="137" t="str">
        <f>IF(留学状況調査入力票!I104="","",留学状況調査入力票!I104)</f>
        <v/>
      </c>
      <c r="M95" s="137"/>
      <c r="N95" s="137" t="str">
        <f>IF(留学状況調査入力票!J104="","",留学状況調査入力票!J104)</f>
        <v/>
      </c>
      <c r="O95" s="137"/>
      <c r="P95" s="137" t="str">
        <f>IF(OR(留学状況調査入力票!K104="",留学状況調査入力票!L104="",留学状況調査入力票!M104=""),"",留学状況調査入力票!K104&amp;留学状況調査入力票!L104&amp;留学状況調査入力票!M104)</f>
        <v/>
      </c>
      <c r="Q95" s="137"/>
      <c r="R95" s="137" t="str">
        <f>IF(留学状況調査入力票!N104="","",留学状況調査入力票!N104)</f>
        <v/>
      </c>
      <c r="S95" s="137"/>
      <c r="T95" s="137" t="str">
        <f>IF(留学状況調査入力票!O104="","",留学状況調査入力票!O104)</f>
        <v/>
      </c>
      <c r="U95" s="137"/>
      <c r="V95" s="137" t="str">
        <f>IF(留学状況調査入力票!P104="","",留学状況調査入力票!P104)</f>
        <v/>
      </c>
      <c r="W95" s="137"/>
      <c r="X95" s="137" t="str">
        <f>IF(OR(留学状況調査入力票!Q104="",留学状況調査入力票!R104=""),"",留学状況調査入力票!Q104&amp;留学状況調査入力票!R104)</f>
        <v/>
      </c>
      <c r="Y95" s="137"/>
      <c r="Z95" s="137"/>
      <c r="AA95" s="137"/>
      <c r="AB95" s="125" t="str">
        <f>IF(留学状況調査入力票!S104="","",留学状況調査入力票!S104)</f>
        <v/>
      </c>
      <c r="AC95" s="136" t="str">
        <f t="shared" si="5"/>
        <v/>
      </c>
      <c r="AD95" s="125" t="str">
        <f>IF(OR(C95="",留学状況調査入力票!$C$8=""),"",留学状況調査入力票!$C$8)</f>
        <v/>
      </c>
      <c r="AE95" s="136" t="str">
        <f>IF(留学状況調査入力票!AK104="","",留学状況調査入力票!AK104)</f>
        <v/>
      </c>
      <c r="AF95" s="136" t="str">
        <f>IF(留学状況調査入力票!AL104="","",留学状況調査入力票!AL104)</f>
        <v/>
      </c>
      <c r="AG95" s="136" t="str">
        <f>IF(留学状況調査入力票!AM104="","",留学状況調査入力票!AM104)</f>
        <v/>
      </c>
      <c r="AH95" s="136" t="str">
        <f>IF(留学状況調査入力票!AN104="","",留学状況調査入力票!AN104)</f>
        <v/>
      </c>
      <c r="AI95" s="136" t="str">
        <f>IF(留学状況調査入力票!AO104="","",留学状況調査入力票!AO104)</f>
        <v/>
      </c>
      <c r="AJ95" s="136" t="str">
        <f>IF(留学状況調査入力票!AP104="","",留学状況調査入力票!AP104)</f>
        <v/>
      </c>
      <c r="AK95" s="136" t="str">
        <f>IF(留学状況調査入力票!AQ104="","",留学状況調査入力票!AQ104)</f>
        <v/>
      </c>
    </row>
    <row r="96" spans="1:37">
      <c r="A96" s="137" t="str">
        <f t="shared" si="4"/>
        <v/>
      </c>
      <c r="B96" s="136"/>
      <c r="C96" s="137" t="str">
        <f>IF(留学状況調査入力票!A105="","",留学状況調査入力票!A105)</f>
        <v/>
      </c>
      <c r="D96" s="137" t="str">
        <f>IF(OR(留学状況調査入力票!C105="",留学状況調査入力票!D105="",留学状況調査入力票!E105=""),"",留学状況調査入力票!C105&amp;留学状況調査入力票!D105&amp;留学状況調査入力票!E105)</f>
        <v/>
      </c>
      <c r="E96" s="137"/>
      <c r="F96" s="136" t="str">
        <f>IF(留学状況調査入力票!A105="","",6)</f>
        <v/>
      </c>
      <c r="G96" s="137"/>
      <c r="H96" s="137" t="str">
        <f>IF(留学状況調査入力票!F105="","",留学状況調査入力票!F105)</f>
        <v/>
      </c>
      <c r="I96" s="137"/>
      <c r="J96" s="137" t="str">
        <f>IF(OR(留学状況調査入力票!G105="",留学状況調査入力票!H105=""),"",留学状況調査入力票!G105&amp;留学状況調査入力票!H105)</f>
        <v/>
      </c>
      <c r="K96" s="137"/>
      <c r="L96" s="137" t="str">
        <f>IF(留学状況調査入力票!I105="","",留学状況調査入力票!I105)</f>
        <v/>
      </c>
      <c r="M96" s="137"/>
      <c r="N96" s="137" t="str">
        <f>IF(留学状況調査入力票!J105="","",留学状況調査入力票!J105)</f>
        <v/>
      </c>
      <c r="O96" s="137"/>
      <c r="P96" s="137" t="str">
        <f>IF(OR(留学状況調査入力票!K105="",留学状況調査入力票!L105="",留学状況調査入力票!M105=""),"",留学状況調査入力票!K105&amp;留学状況調査入力票!L105&amp;留学状況調査入力票!M105)</f>
        <v/>
      </c>
      <c r="Q96" s="137"/>
      <c r="R96" s="137" t="str">
        <f>IF(留学状況調査入力票!N105="","",留学状況調査入力票!N105)</f>
        <v/>
      </c>
      <c r="S96" s="137"/>
      <c r="T96" s="137" t="str">
        <f>IF(留学状況調査入力票!O105="","",留学状況調査入力票!O105)</f>
        <v/>
      </c>
      <c r="U96" s="137"/>
      <c r="V96" s="137" t="str">
        <f>IF(留学状況調査入力票!P105="","",留学状況調査入力票!P105)</f>
        <v/>
      </c>
      <c r="W96" s="137"/>
      <c r="X96" s="137" t="str">
        <f>IF(OR(留学状況調査入力票!Q105="",留学状況調査入力票!R105=""),"",留学状況調査入力票!Q105&amp;留学状況調査入力票!R105)</f>
        <v/>
      </c>
      <c r="Y96" s="137"/>
      <c r="Z96" s="137"/>
      <c r="AA96" s="137"/>
      <c r="AB96" s="125" t="str">
        <f>IF(留学状況調査入力票!S105="","",留学状況調査入力票!S105)</f>
        <v/>
      </c>
      <c r="AC96" s="136" t="str">
        <f t="shared" si="5"/>
        <v/>
      </c>
      <c r="AD96" s="125" t="str">
        <f>IF(OR(C96="",留学状況調査入力票!$C$8=""),"",留学状況調査入力票!$C$8)</f>
        <v/>
      </c>
      <c r="AE96" s="136" t="str">
        <f>IF(留学状況調査入力票!AK105="","",留学状況調査入力票!AK105)</f>
        <v/>
      </c>
      <c r="AF96" s="136" t="str">
        <f>IF(留学状況調査入力票!AL105="","",留学状況調査入力票!AL105)</f>
        <v/>
      </c>
      <c r="AG96" s="136" t="str">
        <f>IF(留学状況調査入力票!AM105="","",留学状況調査入力票!AM105)</f>
        <v/>
      </c>
      <c r="AH96" s="136" t="str">
        <f>IF(留学状況調査入力票!AN105="","",留学状況調査入力票!AN105)</f>
        <v/>
      </c>
      <c r="AI96" s="136" t="str">
        <f>IF(留学状況調査入力票!AO105="","",留学状況調査入力票!AO105)</f>
        <v/>
      </c>
      <c r="AJ96" s="136" t="str">
        <f>IF(留学状況調査入力票!AP105="","",留学状況調査入力票!AP105)</f>
        <v/>
      </c>
      <c r="AK96" s="136" t="str">
        <f>IF(留学状況調査入力票!AQ105="","",留学状況調査入力票!AQ105)</f>
        <v/>
      </c>
    </row>
    <row r="97" spans="1:37">
      <c r="A97" s="137" t="str">
        <f t="shared" si="4"/>
        <v/>
      </c>
      <c r="B97" s="136"/>
      <c r="C97" s="137" t="str">
        <f>IF(留学状況調査入力票!A106="","",留学状況調査入力票!A106)</f>
        <v/>
      </c>
      <c r="D97" s="137" t="str">
        <f>IF(OR(留学状況調査入力票!C106="",留学状況調査入力票!D106="",留学状況調査入力票!E106=""),"",留学状況調査入力票!C106&amp;留学状況調査入力票!D106&amp;留学状況調査入力票!E106)</f>
        <v/>
      </c>
      <c r="E97" s="137"/>
      <c r="F97" s="136" t="str">
        <f>IF(留学状況調査入力票!A106="","",6)</f>
        <v/>
      </c>
      <c r="G97" s="137"/>
      <c r="H97" s="137" t="str">
        <f>IF(留学状況調査入力票!F106="","",留学状況調査入力票!F106)</f>
        <v/>
      </c>
      <c r="I97" s="137"/>
      <c r="J97" s="137" t="str">
        <f>IF(OR(留学状況調査入力票!G106="",留学状況調査入力票!H106=""),"",留学状況調査入力票!G106&amp;留学状況調査入力票!H106)</f>
        <v/>
      </c>
      <c r="K97" s="137"/>
      <c r="L97" s="137" t="str">
        <f>IF(留学状況調査入力票!I106="","",留学状況調査入力票!I106)</f>
        <v/>
      </c>
      <c r="M97" s="137"/>
      <c r="N97" s="137" t="str">
        <f>IF(留学状況調査入力票!J106="","",留学状況調査入力票!J106)</f>
        <v/>
      </c>
      <c r="O97" s="137"/>
      <c r="P97" s="137" t="str">
        <f>IF(OR(留学状況調査入力票!K106="",留学状況調査入力票!L106="",留学状況調査入力票!M106=""),"",留学状況調査入力票!K106&amp;留学状況調査入力票!L106&amp;留学状況調査入力票!M106)</f>
        <v/>
      </c>
      <c r="Q97" s="137"/>
      <c r="R97" s="137" t="str">
        <f>IF(留学状況調査入力票!N106="","",留学状況調査入力票!N106)</f>
        <v/>
      </c>
      <c r="S97" s="137"/>
      <c r="T97" s="137" t="str">
        <f>IF(留学状況調査入力票!O106="","",留学状況調査入力票!O106)</f>
        <v/>
      </c>
      <c r="U97" s="137"/>
      <c r="V97" s="137" t="str">
        <f>IF(留学状況調査入力票!P106="","",留学状況調査入力票!P106)</f>
        <v/>
      </c>
      <c r="W97" s="137"/>
      <c r="X97" s="137" t="str">
        <f>IF(OR(留学状況調査入力票!Q106="",留学状況調査入力票!R106=""),"",留学状況調査入力票!Q106&amp;留学状況調査入力票!R106)</f>
        <v/>
      </c>
      <c r="Y97" s="137"/>
      <c r="Z97" s="137"/>
      <c r="AA97" s="137"/>
      <c r="AB97" s="125" t="str">
        <f>IF(留学状況調査入力票!S106="","",留学状況調査入力票!S106)</f>
        <v/>
      </c>
      <c r="AC97" s="136" t="str">
        <f t="shared" si="5"/>
        <v/>
      </c>
      <c r="AD97" s="125" t="str">
        <f>IF(OR(C97="",留学状況調査入力票!$C$8=""),"",留学状況調査入力票!$C$8)</f>
        <v/>
      </c>
      <c r="AE97" s="136" t="str">
        <f>IF(留学状況調査入力票!AK106="","",留学状況調査入力票!AK106)</f>
        <v/>
      </c>
      <c r="AF97" s="136" t="str">
        <f>IF(留学状況調査入力票!AL106="","",留学状況調査入力票!AL106)</f>
        <v/>
      </c>
      <c r="AG97" s="136" t="str">
        <f>IF(留学状況調査入力票!AM106="","",留学状況調査入力票!AM106)</f>
        <v/>
      </c>
      <c r="AH97" s="136" t="str">
        <f>IF(留学状況調査入力票!AN106="","",留学状況調査入力票!AN106)</f>
        <v/>
      </c>
      <c r="AI97" s="136" t="str">
        <f>IF(留学状況調査入力票!AO106="","",留学状況調査入力票!AO106)</f>
        <v/>
      </c>
      <c r="AJ97" s="136" t="str">
        <f>IF(留学状況調査入力票!AP106="","",留学状況調査入力票!AP106)</f>
        <v/>
      </c>
      <c r="AK97" s="136" t="str">
        <f>IF(留学状況調査入力票!AQ106="","",留学状況調査入力票!AQ106)</f>
        <v/>
      </c>
    </row>
    <row r="98" spans="1:37">
      <c r="A98" s="137" t="str">
        <f t="shared" si="4"/>
        <v/>
      </c>
      <c r="B98" s="136"/>
      <c r="C98" s="137" t="str">
        <f>IF(留学状況調査入力票!A107="","",留学状況調査入力票!A107)</f>
        <v/>
      </c>
      <c r="D98" s="137" t="str">
        <f>IF(OR(留学状況調査入力票!C107="",留学状況調査入力票!D107="",留学状況調査入力票!E107=""),"",留学状況調査入力票!C107&amp;留学状況調査入力票!D107&amp;留学状況調査入力票!E107)</f>
        <v/>
      </c>
      <c r="E98" s="137"/>
      <c r="F98" s="136" t="str">
        <f>IF(留学状況調査入力票!A107="","",6)</f>
        <v/>
      </c>
      <c r="G98" s="137"/>
      <c r="H98" s="137" t="str">
        <f>IF(留学状況調査入力票!F107="","",留学状況調査入力票!F107)</f>
        <v/>
      </c>
      <c r="I98" s="137"/>
      <c r="J98" s="137" t="str">
        <f>IF(OR(留学状況調査入力票!G107="",留学状況調査入力票!H107=""),"",留学状況調査入力票!G107&amp;留学状況調査入力票!H107)</f>
        <v/>
      </c>
      <c r="K98" s="137"/>
      <c r="L98" s="137" t="str">
        <f>IF(留学状況調査入力票!I107="","",留学状況調査入力票!I107)</f>
        <v/>
      </c>
      <c r="M98" s="137"/>
      <c r="N98" s="137" t="str">
        <f>IF(留学状況調査入力票!J107="","",留学状況調査入力票!J107)</f>
        <v/>
      </c>
      <c r="O98" s="137"/>
      <c r="P98" s="137" t="str">
        <f>IF(OR(留学状況調査入力票!K107="",留学状況調査入力票!L107="",留学状況調査入力票!M107=""),"",留学状況調査入力票!K107&amp;留学状況調査入力票!L107&amp;留学状況調査入力票!M107)</f>
        <v/>
      </c>
      <c r="Q98" s="137"/>
      <c r="R98" s="137" t="str">
        <f>IF(留学状況調査入力票!N107="","",留学状況調査入力票!N107)</f>
        <v/>
      </c>
      <c r="S98" s="137"/>
      <c r="T98" s="137" t="str">
        <f>IF(留学状況調査入力票!O107="","",留学状況調査入力票!O107)</f>
        <v/>
      </c>
      <c r="U98" s="137"/>
      <c r="V98" s="137" t="str">
        <f>IF(留学状況調査入力票!P107="","",留学状況調査入力票!P107)</f>
        <v/>
      </c>
      <c r="W98" s="137"/>
      <c r="X98" s="137" t="str">
        <f>IF(OR(留学状況調査入力票!Q107="",留学状況調査入力票!R107=""),"",留学状況調査入力票!Q107&amp;留学状況調査入力票!R107)</f>
        <v/>
      </c>
      <c r="Y98" s="137"/>
      <c r="Z98" s="137"/>
      <c r="AA98" s="137"/>
      <c r="AB98" s="125" t="str">
        <f>IF(留学状況調査入力票!S107="","",留学状況調査入力票!S107)</f>
        <v/>
      </c>
      <c r="AC98" s="136" t="str">
        <f t="shared" si="5"/>
        <v/>
      </c>
      <c r="AD98" s="125" t="str">
        <f>IF(OR(C98="",留学状況調査入力票!$C$8=""),"",留学状況調査入力票!$C$8)</f>
        <v/>
      </c>
      <c r="AE98" s="136" t="str">
        <f>IF(留学状況調査入力票!AK107="","",留学状況調査入力票!AK107)</f>
        <v/>
      </c>
      <c r="AF98" s="136" t="str">
        <f>IF(留学状況調査入力票!AL107="","",留学状況調査入力票!AL107)</f>
        <v/>
      </c>
      <c r="AG98" s="136" t="str">
        <f>IF(留学状況調査入力票!AM107="","",留学状況調査入力票!AM107)</f>
        <v/>
      </c>
      <c r="AH98" s="136" t="str">
        <f>IF(留学状況調査入力票!AN107="","",留学状況調査入力票!AN107)</f>
        <v/>
      </c>
      <c r="AI98" s="136" t="str">
        <f>IF(留学状況調査入力票!AO107="","",留学状況調査入力票!AO107)</f>
        <v/>
      </c>
      <c r="AJ98" s="136" t="str">
        <f>IF(留学状況調査入力票!AP107="","",留学状況調査入力票!AP107)</f>
        <v/>
      </c>
      <c r="AK98" s="136" t="str">
        <f>IF(留学状況調査入力票!AQ107="","",留学状況調査入力票!AQ107)</f>
        <v/>
      </c>
    </row>
    <row r="99" spans="1:37">
      <c r="A99" s="137" t="str">
        <f t="shared" si="4"/>
        <v/>
      </c>
      <c r="B99" s="136"/>
      <c r="C99" s="137" t="str">
        <f>IF(留学状況調査入力票!A108="","",留学状況調査入力票!A108)</f>
        <v/>
      </c>
      <c r="D99" s="137" t="str">
        <f>IF(OR(留学状況調査入力票!C108="",留学状況調査入力票!D108="",留学状況調査入力票!E108=""),"",留学状況調査入力票!C108&amp;留学状況調査入力票!D108&amp;留学状況調査入力票!E108)</f>
        <v/>
      </c>
      <c r="E99" s="137"/>
      <c r="F99" s="136" t="str">
        <f>IF(留学状況調査入力票!A108="","",6)</f>
        <v/>
      </c>
      <c r="G99" s="137"/>
      <c r="H99" s="137" t="str">
        <f>IF(留学状況調査入力票!F108="","",留学状況調査入力票!F108)</f>
        <v/>
      </c>
      <c r="I99" s="137"/>
      <c r="J99" s="137" t="str">
        <f>IF(OR(留学状況調査入力票!G108="",留学状況調査入力票!H108=""),"",留学状況調査入力票!G108&amp;留学状況調査入力票!H108)</f>
        <v/>
      </c>
      <c r="K99" s="137"/>
      <c r="L99" s="137" t="str">
        <f>IF(留学状況調査入力票!I108="","",留学状況調査入力票!I108)</f>
        <v/>
      </c>
      <c r="M99" s="137"/>
      <c r="N99" s="137" t="str">
        <f>IF(留学状況調査入力票!J108="","",留学状況調査入力票!J108)</f>
        <v/>
      </c>
      <c r="O99" s="137"/>
      <c r="P99" s="137" t="str">
        <f>IF(OR(留学状況調査入力票!K108="",留学状況調査入力票!L108="",留学状況調査入力票!M108=""),"",留学状況調査入力票!K108&amp;留学状況調査入力票!L108&amp;留学状況調査入力票!M108)</f>
        <v/>
      </c>
      <c r="Q99" s="137"/>
      <c r="R99" s="137" t="str">
        <f>IF(留学状況調査入力票!N108="","",留学状況調査入力票!N108)</f>
        <v/>
      </c>
      <c r="S99" s="137"/>
      <c r="T99" s="137" t="str">
        <f>IF(留学状況調査入力票!O108="","",留学状況調査入力票!O108)</f>
        <v/>
      </c>
      <c r="U99" s="137"/>
      <c r="V99" s="137" t="str">
        <f>IF(留学状況調査入力票!P108="","",留学状況調査入力票!P108)</f>
        <v/>
      </c>
      <c r="W99" s="137"/>
      <c r="X99" s="137" t="str">
        <f>IF(OR(留学状況調査入力票!Q108="",留学状況調査入力票!R108=""),"",留学状況調査入力票!Q108&amp;留学状況調査入力票!R108)</f>
        <v/>
      </c>
      <c r="Y99" s="137"/>
      <c r="Z99" s="137"/>
      <c r="AA99" s="137"/>
      <c r="AB99" s="125" t="str">
        <f>IF(留学状況調査入力票!S108="","",留学状況調査入力票!S108)</f>
        <v/>
      </c>
      <c r="AC99" s="136" t="str">
        <f t="shared" si="5"/>
        <v/>
      </c>
      <c r="AD99" s="125" t="str">
        <f>IF(OR(C99="",留学状況調査入力票!$C$8=""),"",留学状況調査入力票!$C$8)</f>
        <v/>
      </c>
      <c r="AE99" s="136" t="str">
        <f>IF(留学状況調査入力票!AK108="","",留学状況調査入力票!AK108)</f>
        <v/>
      </c>
      <c r="AF99" s="136" t="str">
        <f>IF(留学状況調査入力票!AL108="","",留学状況調査入力票!AL108)</f>
        <v/>
      </c>
      <c r="AG99" s="136" t="str">
        <f>IF(留学状況調査入力票!AM108="","",留学状況調査入力票!AM108)</f>
        <v/>
      </c>
      <c r="AH99" s="136" t="str">
        <f>IF(留学状況調査入力票!AN108="","",留学状況調査入力票!AN108)</f>
        <v/>
      </c>
      <c r="AI99" s="136" t="str">
        <f>IF(留学状況調査入力票!AO108="","",留学状況調査入力票!AO108)</f>
        <v/>
      </c>
      <c r="AJ99" s="136" t="str">
        <f>IF(留学状況調査入力票!AP108="","",留学状況調査入力票!AP108)</f>
        <v/>
      </c>
      <c r="AK99" s="136" t="str">
        <f>IF(留学状況調査入力票!AQ108="","",留学状況調査入力票!AQ108)</f>
        <v/>
      </c>
    </row>
    <row r="100" spans="1:37">
      <c r="A100" s="137" t="str">
        <f t="shared" si="4"/>
        <v/>
      </c>
      <c r="B100" s="136"/>
      <c r="C100" s="137" t="str">
        <f>IF(留学状況調査入力票!A109="","",留学状況調査入力票!A109)</f>
        <v/>
      </c>
      <c r="D100" s="137" t="str">
        <f>IF(OR(留学状況調査入力票!C109="",留学状況調査入力票!D109="",留学状況調査入力票!E109=""),"",留学状況調査入力票!C109&amp;留学状況調査入力票!D109&amp;留学状況調査入力票!E109)</f>
        <v/>
      </c>
      <c r="E100" s="137"/>
      <c r="F100" s="136" t="str">
        <f>IF(留学状況調査入力票!A109="","",6)</f>
        <v/>
      </c>
      <c r="G100" s="137"/>
      <c r="H100" s="137" t="str">
        <f>IF(留学状況調査入力票!F109="","",留学状況調査入力票!F109)</f>
        <v/>
      </c>
      <c r="I100" s="137"/>
      <c r="J100" s="137" t="str">
        <f>IF(OR(留学状況調査入力票!G109="",留学状況調査入力票!H109=""),"",留学状況調査入力票!G109&amp;留学状況調査入力票!H109)</f>
        <v/>
      </c>
      <c r="K100" s="137"/>
      <c r="L100" s="137" t="str">
        <f>IF(留学状況調査入力票!I109="","",留学状況調査入力票!I109)</f>
        <v/>
      </c>
      <c r="M100" s="137"/>
      <c r="N100" s="137" t="str">
        <f>IF(留学状況調査入力票!J109="","",留学状況調査入力票!J109)</f>
        <v/>
      </c>
      <c r="O100" s="137"/>
      <c r="P100" s="137" t="str">
        <f>IF(OR(留学状況調査入力票!K109="",留学状況調査入力票!L109="",留学状況調査入力票!M109=""),"",留学状況調査入力票!K109&amp;留学状況調査入力票!L109&amp;留学状況調査入力票!M109)</f>
        <v/>
      </c>
      <c r="Q100" s="137"/>
      <c r="R100" s="137" t="str">
        <f>IF(留学状況調査入力票!N109="","",留学状況調査入力票!N109)</f>
        <v/>
      </c>
      <c r="S100" s="137"/>
      <c r="T100" s="137" t="str">
        <f>IF(留学状況調査入力票!O109="","",留学状況調査入力票!O109)</f>
        <v/>
      </c>
      <c r="U100" s="137"/>
      <c r="V100" s="137" t="str">
        <f>IF(留学状況調査入力票!P109="","",留学状況調査入力票!P109)</f>
        <v/>
      </c>
      <c r="W100" s="137"/>
      <c r="X100" s="137" t="str">
        <f>IF(OR(留学状況調査入力票!Q109="",留学状況調査入力票!R109=""),"",留学状況調査入力票!Q109&amp;留学状況調査入力票!R109)</f>
        <v/>
      </c>
      <c r="Y100" s="137"/>
      <c r="Z100" s="137"/>
      <c r="AA100" s="137"/>
      <c r="AB100" s="125" t="str">
        <f>IF(留学状況調査入力票!S109="","",留学状況調査入力票!S109)</f>
        <v/>
      </c>
      <c r="AC100" s="136" t="str">
        <f t="shared" si="5"/>
        <v/>
      </c>
      <c r="AD100" s="125" t="str">
        <f>IF(OR(C100="",留学状況調査入力票!$C$8=""),"",留学状況調査入力票!$C$8)</f>
        <v/>
      </c>
      <c r="AE100" s="136" t="str">
        <f>IF(留学状況調査入力票!AK109="","",留学状況調査入力票!AK109)</f>
        <v/>
      </c>
      <c r="AF100" s="136" t="str">
        <f>IF(留学状況調査入力票!AL109="","",留学状況調査入力票!AL109)</f>
        <v/>
      </c>
      <c r="AG100" s="136" t="str">
        <f>IF(留学状況調査入力票!AM109="","",留学状況調査入力票!AM109)</f>
        <v/>
      </c>
      <c r="AH100" s="136" t="str">
        <f>IF(留学状況調査入力票!AN109="","",留学状況調査入力票!AN109)</f>
        <v/>
      </c>
      <c r="AI100" s="136" t="str">
        <f>IF(留学状況調査入力票!AO109="","",留学状況調査入力票!AO109)</f>
        <v/>
      </c>
      <c r="AJ100" s="136" t="str">
        <f>IF(留学状況調査入力票!AP109="","",留学状況調査入力票!AP109)</f>
        <v/>
      </c>
      <c r="AK100" s="136" t="str">
        <f>IF(留学状況調査入力票!AQ109="","",留学状況調査入力票!AQ109)</f>
        <v/>
      </c>
    </row>
    <row r="101" spans="1:37">
      <c r="A101" s="137" t="str">
        <f t="shared" si="4"/>
        <v/>
      </c>
      <c r="B101" s="136"/>
      <c r="C101" s="137" t="str">
        <f>IF(留学状況調査入力票!A110="","",留学状況調査入力票!A110)</f>
        <v/>
      </c>
      <c r="D101" s="137" t="str">
        <f>IF(OR(留学状況調査入力票!C110="",留学状況調査入力票!D110="",留学状況調査入力票!E110=""),"",留学状況調査入力票!C110&amp;留学状況調査入力票!D110&amp;留学状況調査入力票!E110)</f>
        <v/>
      </c>
      <c r="E101" s="137"/>
      <c r="F101" s="136" t="str">
        <f>IF(留学状況調査入力票!A110="","",6)</f>
        <v/>
      </c>
      <c r="G101" s="137"/>
      <c r="H101" s="137" t="str">
        <f>IF(留学状況調査入力票!F110="","",留学状況調査入力票!F110)</f>
        <v/>
      </c>
      <c r="I101" s="137"/>
      <c r="J101" s="137" t="str">
        <f>IF(OR(留学状況調査入力票!G110="",留学状況調査入力票!H110=""),"",留学状況調査入力票!G110&amp;留学状況調査入力票!H110)</f>
        <v/>
      </c>
      <c r="K101" s="137"/>
      <c r="L101" s="137" t="str">
        <f>IF(留学状況調査入力票!I110="","",留学状況調査入力票!I110)</f>
        <v/>
      </c>
      <c r="M101" s="137"/>
      <c r="N101" s="137" t="str">
        <f>IF(留学状況調査入力票!J110="","",留学状況調査入力票!J110)</f>
        <v/>
      </c>
      <c r="O101" s="137"/>
      <c r="P101" s="137" t="str">
        <f>IF(OR(留学状況調査入力票!K110="",留学状況調査入力票!L110="",留学状況調査入力票!M110=""),"",留学状況調査入力票!K110&amp;留学状況調査入力票!L110&amp;留学状況調査入力票!M110)</f>
        <v/>
      </c>
      <c r="Q101" s="137"/>
      <c r="R101" s="137" t="str">
        <f>IF(留学状況調査入力票!N110="","",留学状況調査入力票!N110)</f>
        <v/>
      </c>
      <c r="S101" s="137"/>
      <c r="T101" s="137" t="str">
        <f>IF(留学状況調査入力票!O110="","",留学状況調査入力票!O110)</f>
        <v/>
      </c>
      <c r="U101" s="137"/>
      <c r="V101" s="137" t="str">
        <f>IF(留学状況調査入力票!P110="","",留学状況調査入力票!P110)</f>
        <v/>
      </c>
      <c r="W101" s="137"/>
      <c r="X101" s="137" t="str">
        <f>IF(OR(留学状況調査入力票!Q110="",留学状況調査入力票!R110=""),"",留学状況調査入力票!Q110&amp;留学状況調査入力票!R110)</f>
        <v/>
      </c>
      <c r="Y101" s="137"/>
      <c r="Z101" s="137"/>
      <c r="AA101" s="137"/>
      <c r="AB101" s="125" t="str">
        <f>IF(留学状況調査入力票!S110="","",留学状況調査入力票!S110)</f>
        <v/>
      </c>
      <c r="AC101" s="136" t="str">
        <f t="shared" si="5"/>
        <v/>
      </c>
      <c r="AD101" s="125" t="str">
        <f>IF(OR(C101="",留学状況調査入力票!$C$8=""),"",留学状況調査入力票!$C$8)</f>
        <v/>
      </c>
      <c r="AE101" s="136" t="str">
        <f>IF(留学状況調査入力票!AK110="","",留学状況調査入力票!AK110)</f>
        <v/>
      </c>
      <c r="AF101" s="136" t="str">
        <f>IF(留学状況調査入力票!AL110="","",留学状況調査入力票!AL110)</f>
        <v/>
      </c>
      <c r="AG101" s="136" t="str">
        <f>IF(留学状況調査入力票!AM110="","",留学状況調査入力票!AM110)</f>
        <v/>
      </c>
      <c r="AH101" s="136" t="str">
        <f>IF(留学状況調査入力票!AN110="","",留学状況調査入力票!AN110)</f>
        <v/>
      </c>
      <c r="AI101" s="136" t="str">
        <f>IF(留学状況調査入力票!AO110="","",留学状況調査入力票!AO110)</f>
        <v/>
      </c>
      <c r="AJ101" s="136" t="str">
        <f>IF(留学状況調査入力票!AP110="","",留学状況調査入力票!AP110)</f>
        <v/>
      </c>
      <c r="AK101" s="136" t="str">
        <f>IF(留学状況調査入力票!AQ110="","",留学状況調査入力票!AQ110)</f>
        <v/>
      </c>
    </row>
    <row r="102" spans="1:37">
      <c r="A102" s="137" t="str">
        <f t="shared" si="4"/>
        <v/>
      </c>
      <c r="B102" s="136"/>
      <c r="C102" s="137" t="str">
        <f>IF(留学状況調査入力票!A111="","",留学状況調査入力票!A111)</f>
        <v/>
      </c>
      <c r="D102" s="137" t="str">
        <f>IF(OR(留学状況調査入力票!C111="",留学状況調査入力票!D111="",留学状況調査入力票!E111=""),"",留学状況調査入力票!C111&amp;留学状況調査入力票!D111&amp;留学状況調査入力票!E111)</f>
        <v/>
      </c>
      <c r="E102" s="137"/>
      <c r="F102" s="136" t="str">
        <f>IF(留学状況調査入力票!A111="","",6)</f>
        <v/>
      </c>
      <c r="G102" s="137"/>
      <c r="H102" s="137" t="str">
        <f>IF(留学状況調査入力票!F111="","",留学状況調査入力票!F111)</f>
        <v/>
      </c>
      <c r="I102" s="137"/>
      <c r="J102" s="137" t="str">
        <f>IF(OR(留学状況調査入力票!G111="",留学状況調査入力票!H111=""),"",留学状況調査入力票!G111&amp;留学状況調査入力票!H111)</f>
        <v/>
      </c>
      <c r="K102" s="137"/>
      <c r="L102" s="137" t="str">
        <f>IF(留学状況調査入力票!I111="","",留学状況調査入力票!I111)</f>
        <v/>
      </c>
      <c r="M102" s="137"/>
      <c r="N102" s="137" t="str">
        <f>IF(留学状況調査入力票!J111="","",留学状況調査入力票!J111)</f>
        <v/>
      </c>
      <c r="O102" s="137"/>
      <c r="P102" s="137" t="str">
        <f>IF(OR(留学状況調査入力票!K111="",留学状況調査入力票!L111="",留学状況調査入力票!M111=""),"",留学状況調査入力票!K111&amp;留学状況調査入力票!L111&amp;留学状況調査入力票!M111)</f>
        <v/>
      </c>
      <c r="Q102" s="137"/>
      <c r="R102" s="137" t="str">
        <f>IF(留学状況調査入力票!N111="","",留学状況調査入力票!N111)</f>
        <v/>
      </c>
      <c r="S102" s="137"/>
      <c r="T102" s="137" t="str">
        <f>IF(留学状況調査入力票!O111="","",留学状況調査入力票!O111)</f>
        <v/>
      </c>
      <c r="U102" s="137"/>
      <c r="V102" s="137" t="str">
        <f>IF(留学状況調査入力票!P111="","",留学状況調査入力票!P111)</f>
        <v/>
      </c>
      <c r="W102" s="137"/>
      <c r="X102" s="137" t="str">
        <f>IF(OR(留学状況調査入力票!Q111="",留学状況調査入力票!R111=""),"",留学状況調査入力票!Q111&amp;留学状況調査入力票!R111)</f>
        <v/>
      </c>
      <c r="Y102" s="137"/>
      <c r="Z102" s="137"/>
      <c r="AA102" s="137"/>
      <c r="AB102" s="125" t="str">
        <f>IF(留学状況調査入力票!S111="","",留学状況調査入力票!S111)</f>
        <v/>
      </c>
      <c r="AC102" s="136" t="str">
        <f t="shared" si="5"/>
        <v/>
      </c>
      <c r="AD102" s="125" t="str">
        <f>IF(OR(C102="",留学状況調査入力票!$C$8=""),"",留学状況調査入力票!$C$8)</f>
        <v/>
      </c>
      <c r="AE102" s="136" t="str">
        <f>IF(留学状況調査入力票!AK111="","",留学状況調査入力票!AK111)</f>
        <v/>
      </c>
      <c r="AF102" s="136" t="str">
        <f>IF(留学状況調査入力票!AL111="","",留学状況調査入力票!AL111)</f>
        <v/>
      </c>
      <c r="AG102" s="136" t="str">
        <f>IF(留学状況調査入力票!AM111="","",留学状況調査入力票!AM111)</f>
        <v/>
      </c>
      <c r="AH102" s="136" t="str">
        <f>IF(留学状況調査入力票!AN111="","",留学状況調査入力票!AN111)</f>
        <v/>
      </c>
      <c r="AI102" s="136" t="str">
        <f>IF(留学状況調査入力票!AO111="","",留学状況調査入力票!AO111)</f>
        <v/>
      </c>
      <c r="AJ102" s="136" t="str">
        <f>IF(留学状況調査入力票!AP111="","",留学状況調査入力票!AP111)</f>
        <v/>
      </c>
      <c r="AK102" s="136" t="str">
        <f>IF(留学状況調査入力票!AQ111="","",留学状況調査入力票!AQ111)</f>
        <v/>
      </c>
    </row>
    <row r="103" spans="1:37">
      <c r="A103" s="137" t="str">
        <f t="shared" si="4"/>
        <v/>
      </c>
      <c r="B103" s="136"/>
      <c r="C103" s="137" t="str">
        <f>IF(留学状況調査入力票!A112="","",留学状況調査入力票!A112)</f>
        <v/>
      </c>
      <c r="D103" s="137" t="str">
        <f>IF(OR(留学状況調査入力票!C112="",留学状況調査入力票!D112="",留学状況調査入力票!E112=""),"",留学状況調査入力票!C112&amp;留学状況調査入力票!D112&amp;留学状況調査入力票!E112)</f>
        <v/>
      </c>
      <c r="E103" s="137"/>
      <c r="F103" s="136" t="str">
        <f>IF(留学状況調査入力票!A112="","",6)</f>
        <v/>
      </c>
      <c r="G103" s="137"/>
      <c r="H103" s="137" t="str">
        <f>IF(留学状況調査入力票!F112="","",留学状況調査入力票!F112)</f>
        <v/>
      </c>
      <c r="I103" s="137"/>
      <c r="J103" s="137" t="str">
        <f>IF(OR(留学状況調査入力票!G112="",留学状況調査入力票!H112=""),"",留学状況調査入力票!G112&amp;留学状況調査入力票!H112)</f>
        <v/>
      </c>
      <c r="K103" s="137"/>
      <c r="L103" s="137" t="str">
        <f>IF(留学状況調査入力票!I112="","",留学状況調査入力票!I112)</f>
        <v/>
      </c>
      <c r="M103" s="137"/>
      <c r="N103" s="137" t="str">
        <f>IF(留学状況調査入力票!J112="","",留学状況調査入力票!J112)</f>
        <v/>
      </c>
      <c r="O103" s="137"/>
      <c r="P103" s="137" t="str">
        <f>IF(OR(留学状況調査入力票!K112="",留学状況調査入力票!L112="",留学状況調査入力票!M112=""),"",留学状況調査入力票!K112&amp;留学状況調査入力票!L112&amp;留学状況調査入力票!M112)</f>
        <v/>
      </c>
      <c r="Q103" s="137"/>
      <c r="R103" s="137" t="str">
        <f>IF(留学状況調査入力票!N112="","",留学状況調査入力票!N112)</f>
        <v/>
      </c>
      <c r="S103" s="137"/>
      <c r="T103" s="137" t="str">
        <f>IF(留学状況調査入力票!O112="","",留学状況調査入力票!O112)</f>
        <v/>
      </c>
      <c r="U103" s="137"/>
      <c r="V103" s="137" t="str">
        <f>IF(留学状況調査入力票!P112="","",留学状況調査入力票!P112)</f>
        <v/>
      </c>
      <c r="W103" s="137"/>
      <c r="X103" s="137" t="str">
        <f>IF(OR(留学状況調査入力票!Q112="",留学状況調査入力票!R112=""),"",留学状況調査入力票!Q112&amp;留学状況調査入力票!R112)</f>
        <v/>
      </c>
      <c r="Y103" s="137"/>
      <c r="Z103" s="137"/>
      <c r="AA103" s="137"/>
      <c r="AB103" s="125" t="str">
        <f>IF(留学状況調査入力票!S112="","",留学状況調査入力票!S112)</f>
        <v/>
      </c>
      <c r="AC103" s="136" t="str">
        <f t="shared" si="5"/>
        <v/>
      </c>
      <c r="AD103" s="125" t="str">
        <f>IF(OR(C103="",留学状況調査入力票!$C$8=""),"",留学状況調査入力票!$C$8)</f>
        <v/>
      </c>
      <c r="AE103" s="136" t="str">
        <f>IF(留学状況調査入力票!AK112="","",留学状況調査入力票!AK112)</f>
        <v/>
      </c>
      <c r="AF103" s="136" t="str">
        <f>IF(留学状況調査入力票!AL112="","",留学状況調査入力票!AL112)</f>
        <v/>
      </c>
      <c r="AG103" s="136" t="str">
        <f>IF(留学状況調査入力票!AM112="","",留学状況調査入力票!AM112)</f>
        <v/>
      </c>
      <c r="AH103" s="136" t="str">
        <f>IF(留学状況調査入力票!AN112="","",留学状況調査入力票!AN112)</f>
        <v/>
      </c>
      <c r="AI103" s="136" t="str">
        <f>IF(留学状況調査入力票!AO112="","",留学状況調査入力票!AO112)</f>
        <v/>
      </c>
      <c r="AJ103" s="136" t="str">
        <f>IF(留学状況調査入力票!AP112="","",留学状況調査入力票!AP112)</f>
        <v/>
      </c>
      <c r="AK103" s="136" t="str">
        <f>IF(留学状況調査入力票!AQ112="","",留学状況調査入力票!AQ112)</f>
        <v/>
      </c>
    </row>
    <row r="104" spans="1:37">
      <c r="A104" s="137" t="str">
        <f t="shared" si="4"/>
        <v/>
      </c>
      <c r="B104" s="136"/>
      <c r="C104" s="137" t="str">
        <f>IF(留学状況調査入力票!A113="","",留学状況調査入力票!A113)</f>
        <v/>
      </c>
      <c r="D104" s="137" t="str">
        <f>IF(OR(留学状況調査入力票!C113="",留学状況調査入力票!D113="",留学状況調査入力票!E113=""),"",留学状況調査入力票!C113&amp;留学状況調査入力票!D113&amp;留学状況調査入力票!E113)</f>
        <v/>
      </c>
      <c r="E104" s="137"/>
      <c r="F104" s="136" t="str">
        <f>IF(留学状況調査入力票!A113="","",6)</f>
        <v/>
      </c>
      <c r="G104" s="137"/>
      <c r="H104" s="137" t="str">
        <f>IF(留学状況調査入力票!F113="","",留学状況調査入力票!F113)</f>
        <v/>
      </c>
      <c r="I104" s="137"/>
      <c r="J104" s="137" t="str">
        <f>IF(OR(留学状況調査入力票!G113="",留学状況調査入力票!H113=""),"",留学状況調査入力票!G113&amp;留学状況調査入力票!H113)</f>
        <v/>
      </c>
      <c r="K104" s="137"/>
      <c r="L104" s="137" t="str">
        <f>IF(留学状況調査入力票!I113="","",留学状況調査入力票!I113)</f>
        <v/>
      </c>
      <c r="M104" s="137"/>
      <c r="N104" s="137" t="str">
        <f>IF(留学状況調査入力票!J113="","",留学状況調査入力票!J113)</f>
        <v/>
      </c>
      <c r="O104" s="137"/>
      <c r="P104" s="137" t="str">
        <f>IF(OR(留学状況調査入力票!K113="",留学状況調査入力票!L113="",留学状況調査入力票!M113=""),"",留学状況調査入力票!K113&amp;留学状況調査入力票!L113&amp;留学状況調査入力票!M113)</f>
        <v/>
      </c>
      <c r="Q104" s="137"/>
      <c r="R104" s="137" t="str">
        <f>IF(留学状況調査入力票!N113="","",留学状況調査入力票!N113)</f>
        <v/>
      </c>
      <c r="S104" s="137"/>
      <c r="T104" s="137" t="str">
        <f>IF(留学状況調査入力票!O113="","",留学状況調査入力票!O113)</f>
        <v/>
      </c>
      <c r="U104" s="137"/>
      <c r="V104" s="137" t="str">
        <f>IF(留学状況調査入力票!P113="","",留学状況調査入力票!P113)</f>
        <v/>
      </c>
      <c r="W104" s="137"/>
      <c r="X104" s="137" t="str">
        <f>IF(OR(留学状況調査入力票!Q113="",留学状況調査入力票!R113=""),"",留学状況調査入力票!Q113&amp;留学状況調査入力票!R113)</f>
        <v/>
      </c>
      <c r="Y104" s="137"/>
      <c r="Z104" s="137"/>
      <c r="AA104" s="137"/>
      <c r="AB104" s="125" t="str">
        <f>IF(留学状況調査入力票!S113="","",留学状況調査入力票!S113)</f>
        <v/>
      </c>
      <c r="AC104" s="136" t="str">
        <f t="shared" si="5"/>
        <v/>
      </c>
      <c r="AD104" s="125" t="str">
        <f>IF(OR(C104="",留学状況調査入力票!$C$8=""),"",留学状況調査入力票!$C$8)</f>
        <v/>
      </c>
      <c r="AE104" s="136" t="str">
        <f>IF(留学状況調査入力票!AK113="","",留学状況調査入力票!AK113)</f>
        <v/>
      </c>
      <c r="AF104" s="136" t="str">
        <f>IF(留学状況調査入力票!AL113="","",留学状況調査入力票!AL113)</f>
        <v/>
      </c>
      <c r="AG104" s="136" t="str">
        <f>IF(留学状況調査入力票!AM113="","",留学状況調査入力票!AM113)</f>
        <v/>
      </c>
      <c r="AH104" s="136" t="str">
        <f>IF(留学状況調査入力票!AN113="","",留学状況調査入力票!AN113)</f>
        <v/>
      </c>
      <c r="AI104" s="136" t="str">
        <f>IF(留学状況調査入力票!AO113="","",留学状況調査入力票!AO113)</f>
        <v/>
      </c>
      <c r="AJ104" s="136" t="str">
        <f>IF(留学状況調査入力票!AP113="","",留学状況調査入力票!AP113)</f>
        <v/>
      </c>
      <c r="AK104" s="136" t="str">
        <f>IF(留学状況調査入力票!AQ113="","",留学状況調査入力票!AQ113)</f>
        <v/>
      </c>
    </row>
    <row r="105" spans="1:37">
      <c r="A105" s="137" t="str">
        <f t="shared" si="4"/>
        <v/>
      </c>
      <c r="B105" s="136"/>
      <c r="C105" s="137" t="str">
        <f>IF(留学状況調査入力票!A114="","",留学状況調査入力票!A114)</f>
        <v/>
      </c>
      <c r="D105" s="137" t="str">
        <f>IF(OR(留学状況調査入力票!C114="",留学状況調査入力票!D114="",留学状況調査入力票!E114=""),"",留学状況調査入力票!C114&amp;留学状況調査入力票!D114&amp;留学状況調査入力票!E114)</f>
        <v/>
      </c>
      <c r="E105" s="137"/>
      <c r="F105" s="136" t="str">
        <f>IF(留学状況調査入力票!A114="","",6)</f>
        <v/>
      </c>
      <c r="G105" s="137"/>
      <c r="H105" s="137" t="str">
        <f>IF(留学状況調査入力票!F114="","",留学状況調査入力票!F114)</f>
        <v/>
      </c>
      <c r="I105" s="137"/>
      <c r="J105" s="137" t="str">
        <f>IF(OR(留学状況調査入力票!G114="",留学状況調査入力票!H114=""),"",留学状況調査入力票!G114&amp;留学状況調査入力票!H114)</f>
        <v/>
      </c>
      <c r="K105" s="137"/>
      <c r="L105" s="137" t="str">
        <f>IF(留学状況調査入力票!I114="","",留学状況調査入力票!I114)</f>
        <v/>
      </c>
      <c r="M105" s="137"/>
      <c r="N105" s="137" t="str">
        <f>IF(留学状況調査入力票!J114="","",留学状況調査入力票!J114)</f>
        <v/>
      </c>
      <c r="O105" s="137"/>
      <c r="P105" s="137" t="str">
        <f>IF(OR(留学状況調査入力票!K114="",留学状況調査入力票!L114="",留学状況調査入力票!M114=""),"",留学状況調査入力票!K114&amp;留学状況調査入力票!L114&amp;留学状況調査入力票!M114)</f>
        <v/>
      </c>
      <c r="Q105" s="137"/>
      <c r="R105" s="137" t="str">
        <f>IF(留学状況調査入力票!N114="","",留学状況調査入力票!N114)</f>
        <v/>
      </c>
      <c r="S105" s="137"/>
      <c r="T105" s="137" t="str">
        <f>IF(留学状況調査入力票!O114="","",留学状況調査入力票!O114)</f>
        <v/>
      </c>
      <c r="U105" s="137"/>
      <c r="V105" s="137" t="str">
        <f>IF(留学状況調査入力票!P114="","",留学状況調査入力票!P114)</f>
        <v/>
      </c>
      <c r="W105" s="137"/>
      <c r="X105" s="137" t="str">
        <f>IF(OR(留学状況調査入力票!Q114="",留学状況調査入力票!R114=""),"",留学状況調査入力票!Q114&amp;留学状況調査入力票!R114)</f>
        <v/>
      </c>
      <c r="Y105" s="137"/>
      <c r="Z105" s="137"/>
      <c r="AA105" s="137"/>
      <c r="AB105" s="125" t="str">
        <f>IF(留学状況調査入力票!S114="","",留学状況調査入力票!S114)</f>
        <v/>
      </c>
      <c r="AC105" s="136" t="str">
        <f t="shared" si="5"/>
        <v/>
      </c>
      <c r="AD105" s="125" t="str">
        <f>IF(OR(C105="",留学状況調査入力票!$C$8=""),"",留学状況調査入力票!$C$8)</f>
        <v/>
      </c>
      <c r="AE105" s="136" t="str">
        <f>IF(留学状況調査入力票!AK114="","",留学状況調査入力票!AK114)</f>
        <v/>
      </c>
      <c r="AF105" s="136" t="str">
        <f>IF(留学状況調査入力票!AL114="","",留学状況調査入力票!AL114)</f>
        <v/>
      </c>
      <c r="AG105" s="136" t="str">
        <f>IF(留学状況調査入力票!AM114="","",留学状況調査入力票!AM114)</f>
        <v/>
      </c>
      <c r="AH105" s="136" t="str">
        <f>IF(留学状況調査入力票!AN114="","",留学状況調査入力票!AN114)</f>
        <v/>
      </c>
      <c r="AI105" s="136" t="str">
        <f>IF(留学状況調査入力票!AO114="","",留学状況調査入力票!AO114)</f>
        <v/>
      </c>
      <c r="AJ105" s="136" t="str">
        <f>IF(留学状況調査入力票!AP114="","",留学状況調査入力票!AP114)</f>
        <v/>
      </c>
      <c r="AK105" s="136" t="str">
        <f>IF(留学状況調査入力票!AQ114="","",留学状況調査入力票!AQ114)</f>
        <v/>
      </c>
    </row>
    <row r="106" spans="1:37">
      <c r="A106" s="137" t="str">
        <f t="shared" si="4"/>
        <v/>
      </c>
      <c r="B106" s="136"/>
      <c r="C106" s="137" t="str">
        <f>IF(留学状況調査入力票!A115="","",留学状況調査入力票!A115)</f>
        <v/>
      </c>
      <c r="D106" s="137" t="str">
        <f>IF(OR(留学状況調査入力票!C115="",留学状況調査入力票!D115="",留学状況調査入力票!E115=""),"",留学状況調査入力票!C115&amp;留学状況調査入力票!D115&amp;留学状況調査入力票!E115)</f>
        <v/>
      </c>
      <c r="E106" s="137"/>
      <c r="F106" s="136" t="str">
        <f>IF(留学状況調査入力票!A115="","",6)</f>
        <v/>
      </c>
      <c r="G106" s="137"/>
      <c r="H106" s="137" t="str">
        <f>IF(留学状況調査入力票!F115="","",留学状況調査入力票!F115)</f>
        <v/>
      </c>
      <c r="I106" s="137"/>
      <c r="J106" s="137" t="str">
        <f>IF(OR(留学状況調査入力票!G115="",留学状況調査入力票!H115=""),"",留学状況調査入力票!G115&amp;留学状況調査入力票!H115)</f>
        <v/>
      </c>
      <c r="K106" s="137"/>
      <c r="L106" s="137" t="str">
        <f>IF(留学状況調査入力票!I115="","",留学状況調査入力票!I115)</f>
        <v/>
      </c>
      <c r="M106" s="137"/>
      <c r="N106" s="137" t="str">
        <f>IF(留学状況調査入力票!J115="","",留学状況調査入力票!J115)</f>
        <v/>
      </c>
      <c r="O106" s="137"/>
      <c r="P106" s="137" t="str">
        <f>IF(OR(留学状況調査入力票!K115="",留学状況調査入力票!L115="",留学状況調査入力票!M115=""),"",留学状況調査入力票!K115&amp;留学状況調査入力票!L115&amp;留学状況調査入力票!M115)</f>
        <v/>
      </c>
      <c r="Q106" s="137"/>
      <c r="R106" s="137" t="str">
        <f>IF(留学状況調査入力票!N115="","",留学状況調査入力票!N115)</f>
        <v/>
      </c>
      <c r="S106" s="137"/>
      <c r="T106" s="137" t="str">
        <f>IF(留学状況調査入力票!O115="","",留学状況調査入力票!O115)</f>
        <v/>
      </c>
      <c r="U106" s="137"/>
      <c r="V106" s="137" t="str">
        <f>IF(留学状況調査入力票!P115="","",留学状況調査入力票!P115)</f>
        <v/>
      </c>
      <c r="W106" s="137"/>
      <c r="X106" s="137" t="str">
        <f>IF(OR(留学状況調査入力票!Q115="",留学状況調査入力票!R115=""),"",留学状況調査入力票!Q115&amp;留学状況調査入力票!R115)</f>
        <v/>
      </c>
      <c r="Y106" s="137"/>
      <c r="Z106" s="137"/>
      <c r="AA106" s="137"/>
      <c r="AB106" s="125" t="str">
        <f>IF(留学状況調査入力票!S115="","",留学状況調査入力票!S115)</f>
        <v/>
      </c>
      <c r="AC106" s="136" t="str">
        <f t="shared" si="5"/>
        <v/>
      </c>
      <c r="AD106" s="125" t="str">
        <f>IF(OR(C106="",留学状況調査入力票!$C$8=""),"",留学状況調査入力票!$C$8)</f>
        <v/>
      </c>
      <c r="AE106" s="136" t="str">
        <f>IF(留学状況調査入力票!AK115="","",留学状況調査入力票!AK115)</f>
        <v/>
      </c>
      <c r="AF106" s="136" t="str">
        <f>IF(留学状況調査入力票!AL115="","",留学状況調査入力票!AL115)</f>
        <v/>
      </c>
      <c r="AG106" s="136" t="str">
        <f>IF(留学状況調査入力票!AM115="","",留学状況調査入力票!AM115)</f>
        <v/>
      </c>
      <c r="AH106" s="136" t="str">
        <f>IF(留学状況調査入力票!AN115="","",留学状況調査入力票!AN115)</f>
        <v/>
      </c>
      <c r="AI106" s="136" t="str">
        <f>IF(留学状況調査入力票!AO115="","",留学状況調査入力票!AO115)</f>
        <v/>
      </c>
      <c r="AJ106" s="136" t="str">
        <f>IF(留学状況調査入力票!AP115="","",留学状況調査入力票!AP115)</f>
        <v/>
      </c>
      <c r="AK106" s="136" t="str">
        <f>IF(留学状況調査入力票!AQ115="","",留学状況調査入力票!AQ115)</f>
        <v/>
      </c>
    </row>
    <row r="107" spans="1:37">
      <c r="A107" s="137" t="str">
        <f t="shared" si="4"/>
        <v/>
      </c>
      <c r="B107" s="136"/>
      <c r="C107" s="137" t="str">
        <f>IF(留学状況調査入力票!A116="","",留学状況調査入力票!A116)</f>
        <v/>
      </c>
      <c r="D107" s="137" t="str">
        <f>IF(OR(留学状況調査入力票!C116="",留学状況調査入力票!D116="",留学状況調査入力票!E116=""),"",留学状況調査入力票!C116&amp;留学状況調査入力票!D116&amp;留学状況調査入力票!E116)</f>
        <v/>
      </c>
      <c r="E107" s="137"/>
      <c r="F107" s="136" t="str">
        <f>IF(留学状況調査入力票!A116="","",6)</f>
        <v/>
      </c>
      <c r="G107" s="137"/>
      <c r="H107" s="137" t="str">
        <f>IF(留学状況調査入力票!F116="","",留学状況調査入力票!F116)</f>
        <v/>
      </c>
      <c r="I107" s="137"/>
      <c r="J107" s="137" t="str">
        <f>IF(OR(留学状況調査入力票!G116="",留学状況調査入力票!H116=""),"",留学状況調査入力票!G116&amp;留学状況調査入力票!H116)</f>
        <v/>
      </c>
      <c r="K107" s="137"/>
      <c r="L107" s="137" t="str">
        <f>IF(留学状況調査入力票!I116="","",留学状況調査入力票!I116)</f>
        <v/>
      </c>
      <c r="M107" s="137"/>
      <c r="N107" s="137" t="str">
        <f>IF(留学状況調査入力票!J116="","",留学状況調査入力票!J116)</f>
        <v/>
      </c>
      <c r="O107" s="137"/>
      <c r="P107" s="137" t="str">
        <f>IF(OR(留学状況調査入力票!K116="",留学状況調査入力票!L116="",留学状況調査入力票!M116=""),"",留学状況調査入力票!K116&amp;留学状況調査入力票!L116&amp;留学状況調査入力票!M116)</f>
        <v/>
      </c>
      <c r="Q107" s="137"/>
      <c r="R107" s="137" t="str">
        <f>IF(留学状況調査入力票!N116="","",留学状況調査入力票!N116)</f>
        <v/>
      </c>
      <c r="S107" s="137"/>
      <c r="T107" s="137" t="str">
        <f>IF(留学状況調査入力票!O116="","",留学状況調査入力票!O116)</f>
        <v/>
      </c>
      <c r="U107" s="137"/>
      <c r="V107" s="137" t="str">
        <f>IF(留学状況調査入力票!P116="","",留学状況調査入力票!P116)</f>
        <v/>
      </c>
      <c r="W107" s="137"/>
      <c r="X107" s="137" t="str">
        <f>IF(OR(留学状況調査入力票!Q116="",留学状況調査入力票!R116=""),"",留学状況調査入力票!Q116&amp;留学状況調査入力票!R116)</f>
        <v/>
      </c>
      <c r="Y107" s="137"/>
      <c r="Z107" s="137"/>
      <c r="AA107" s="137"/>
      <c r="AB107" s="125" t="str">
        <f>IF(留学状況調査入力票!S116="","",留学状況調査入力票!S116)</f>
        <v/>
      </c>
      <c r="AC107" s="136" t="str">
        <f t="shared" si="5"/>
        <v/>
      </c>
      <c r="AD107" s="125" t="str">
        <f>IF(OR(C107="",留学状況調査入力票!$C$8=""),"",留学状況調査入力票!$C$8)</f>
        <v/>
      </c>
      <c r="AE107" s="136" t="str">
        <f>IF(留学状況調査入力票!AK116="","",留学状況調査入力票!AK116)</f>
        <v/>
      </c>
      <c r="AF107" s="136" t="str">
        <f>IF(留学状況調査入力票!AL116="","",留学状況調査入力票!AL116)</f>
        <v/>
      </c>
      <c r="AG107" s="136" t="str">
        <f>IF(留学状況調査入力票!AM116="","",留学状況調査入力票!AM116)</f>
        <v/>
      </c>
      <c r="AH107" s="136" t="str">
        <f>IF(留学状況調査入力票!AN116="","",留学状況調査入力票!AN116)</f>
        <v/>
      </c>
      <c r="AI107" s="136" t="str">
        <f>IF(留学状況調査入力票!AO116="","",留学状況調査入力票!AO116)</f>
        <v/>
      </c>
      <c r="AJ107" s="136" t="str">
        <f>IF(留学状況調査入力票!AP116="","",留学状況調査入力票!AP116)</f>
        <v/>
      </c>
      <c r="AK107" s="136" t="str">
        <f>IF(留学状況調査入力票!AQ116="","",留学状況調査入力票!AQ116)</f>
        <v/>
      </c>
    </row>
    <row r="108" spans="1:37">
      <c r="A108" s="137" t="str">
        <f t="shared" si="4"/>
        <v/>
      </c>
      <c r="B108" s="136"/>
      <c r="C108" s="137" t="str">
        <f>IF(留学状況調査入力票!A117="","",留学状況調査入力票!A117)</f>
        <v/>
      </c>
      <c r="D108" s="137" t="str">
        <f>IF(OR(留学状況調査入力票!C117="",留学状況調査入力票!D117="",留学状況調査入力票!E117=""),"",留学状況調査入力票!C117&amp;留学状況調査入力票!D117&amp;留学状況調査入力票!E117)</f>
        <v/>
      </c>
      <c r="E108" s="137"/>
      <c r="F108" s="136" t="str">
        <f>IF(留学状況調査入力票!A117="","",6)</f>
        <v/>
      </c>
      <c r="G108" s="137"/>
      <c r="H108" s="137" t="str">
        <f>IF(留学状況調査入力票!F117="","",留学状況調査入力票!F117)</f>
        <v/>
      </c>
      <c r="I108" s="137"/>
      <c r="J108" s="137" t="str">
        <f>IF(OR(留学状況調査入力票!G117="",留学状況調査入力票!H117=""),"",留学状況調査入力票!G117&amp;留学状況調査入力票!H117)</f>
        <v/>
      </c>
      <c r="K108" s="137"/>
      <c r="L108" s="137" t="str">
        <f>IF(留学状況調査入力票!I117="","",留学状況調査入力票!I117)</f>
        <v/>
      </c>
      <c r="M108" s="137"/>
      <c r="N108" s="137" t="str">
        <f>IF(留学状況調査入力票!J117="","",留学状況調査入力票!J117)</f>
        <v/>
      </c>
      <c r="O108" s="137"/>
      <c r="P108" s="137" t="str">
        <f>IF(OR(留学状況調査入力票!K117="",留学状況調査入力票!L117="",留学状況調査入力票!M117=""),"",留学状況調査入力票!K117&amp;留学状況調査入力票!L117&amp;留学状況調査入力票!M117)</f>
        <v/>
      </c>
      <c r="Q108" s="137"/>
      <c r="R108" s="137" t="str">
        <f>IF(留学状況調査入力票!N117="","",留学状況調査入力票!N117)</f>
        <v/>
      </c>
      <c r="S108" s="137"/>
      <c r="T108" s="137" t="str">
        <f>IF(留学状況調査入力票!O117="","",留学状況調査入力票!O117)</f>
        <v/>
      </c>
      <c r="U108" s="137"/>
      <c r="V108" s="137" t="str">
        <f>IF(留学状況調査入力票!P117="","",留学状況調査入力票!P117)</f>
        <v/>
      </c>
      <c r="W108" s="137"/>
      <c r="X108" s="137" t="str">
        <f>IF(OR(留学状況調査入力票!Q117="",留学状況調査入力票!R117=""),"",留学状況調査入力票!Q117&amp;留学状況調査入力票!R117)</f>
        <v/>
      </c>
      <c r="Y108" s="137"/>
      <c r="Z108" s="137"/>
      <c r="AA108" s="137"/>
      <c r="AB108" s="125" t="str">
        <f>IF(留学状況調査入力票!S117="","",留学状況調査入力票!S117)</f>
        <v/>
      </c>
      <c r="AC108" s="136" t="str">
        <f t="shared" si="5"/>
        <v/>
      </c>
      <c r="AD108" s="125" t="str">
        <f>IF(OR(C108="",留学状況調査入力票!$C$8=""),"",留学状況調査入力票!$C$8)</f>
        <v/>
      </c>
      <c r="AE108" s="136" t="str">
        <f>IF(留学状況調査入力票!AK117="","",留学状況調査入力票!AK117)</f>
        <v/>
      </c>
      <c r="AF108" s="136" t="str">
        <f>IF(留学状況調査入力票!AL117="","",留学状況調査入力票!AL117)</f>
        <v/>
      </c>
      <c r="AG108" s="136" t="str">
        <f>IF(留学状況調査入力票!AM117="","",留学状況調査入力票!AM117)</f>
        <v/>
      </c>
      <c r="AH108" s="136" t="str">
        <f>IF(留学状況調査入力票!AN117="","",留学状況調査入力票!AN117)</f>
        <v/>
      </c>
      <c r="AI108" s="136" t="str">
        <f>IF(留学状況調査入力票!AO117="","",留学状況調査入力票!AO117)</f>
        <v/>
      </c>
      <c r="AJ108" s="136" t="str">
        <f>IF(留学状況調査入力票!AP117="","",留学状況調査入力票!AP117)</f>
        <v/>
      </c>
      <c r="AK108" s="136" t="str">
        <f>IF(留学状況調査入力票!AQ117="","",留学状況調査入力票!AQ117)</f>
        <v/>
      </c>
    </row>
    <row r="109" spans="1:37">
      <c r="A109" s="137" t="str">
        <f t="shared" si="4"/>
        <v/>
      </c>
      <c r="B109" s="136"/>
      <c r="C109" s="137" t="str">
        <f>IF(留学状況調査入力票!A118="","",留学状況調査入力票!A118)</f>
        <v/>
      </c>
      <c r="D109" s="137" t="str">
        <f>IF(OR(留学状況調査入力票!C118="",留学状況調査入力票!D118="",留学状況調査入力票!E118=""),"",留学状況調査入力票!C118&amp;留学状況調査入力票!D118&amp;留学状況調査入力票!E118)</f>
        <v/>
      </c>
      <c r="E109" s="137"/>
      <c r="F109" s="136" t="str">
        <f>IF(留学状況調査入力票!A118="","",6)</f>
        <v/>
      </c>
      <c r="G109" s="137"/>
      <c r="H109" s="137" t="str">
        <f>IF(留学状況調査入力票!F118="","",留学状況調査入力票!F118)</f>
        <v/>
      </c>
      <c r="I109" s="137"/>
      <c r="J109" s="137" t="str">
        <f>IF(OR(留学状況調査入力票!G118="",留学状況調査入力票!H118=""),"",留学状況調査入力票!G118&amp;留学状況調査入力票!H118)</f>
        <v/>
      </c>
      <c r="K109" s="137"/>
      <c r="L109" s="137" t="str">
        <f>IF(留学状況調査入力票!I118="","",留学状況調査入力票!I118)</f>
        <v/>
      </c>
      <c r="M109" s="137"/>
      <c r="N109" s="137" t="str">
        <f>IF(留学状況調査入力票!J118="","",留学状況調査入力票!J118)</f>
        <v/>
      </c>
      <c r="O109" s="137"/>
      <c r="P109" s="137" t="str">
        <f>IF(OR(留学状況調査入力票!K118="",留学状況調査入力票!L118="",留学状況調査入力票!M118=""),"",留学状況調査入力票!K118&amp;留学状況調査入力票!L118&amp;留学状況調査入力票!M118)</f>
        <v/>
      </c>
      <c r="Q109" s="137"/>
      <c r="R109" s="137" t="str">
        <f>IF(留学状況調査入力票!N118="","",留学状況調査入力票!N118)</f>
        <v/>
      </c>
      <c r="S109" s="137"/>
      <c r="T109" s="137" t="str">
        <f>IF(留学状況調査入力票!O118="","",留学状況調査入力票!O118)</f>
        <v/>
      </c>
      <c r="U109" s="137"/>
      <c r="V109" s="137" t="str">
        <f>IF(留学状況調査入力票!P118="","",留学状況調査入力票!P118)</f>
        <v/>
      </c>
      <c r="W109" s="137"/>
      <c r="X109" s="137" t="str">
        <f>IF(OR(留学状況調査入力票!Q118="",留学状況調査入力票!R118=""),"",留学状況調査入力票!Q118&amp;留学状況調査入力票!R118)</f>
        <v/>
      </c>
      <c r="Y109" s="137"/>
      <c r="Z109" s="137"/>
      <c r="AA109" s="137"/>
      <c r="AB109" s="125" t="str">
        <f>IF(留学状況調査入力票!S118="","",留学状況調査入力票!S118)</f>
        <v/>
      </c>
      <c r="AC109" s="136" t="str">
        <f t="shared" si="5"/>
        <v/>
      </c>
      <c r="AD109" s="125" t="str">
        <f>IF(OR(C109="",留学状況調査入力票!$C$8=""),"",留学状況調査入力票!$C$8)</f>
        <v/>
      </c>
      <c r="AE109" s="136" t="str">
        <f>IF(留学状況調査入力票!AK118="","",留学状況調査入力票!AK118)</f>
        <v/>
      </c>
      <c r="AF109" s="136" t="str">
        <f>IF(留学状況調査入力票!AL118="","",留学状況調査入力票!AL118)</f>
        <v/>
      </c>
      <c r="AG109" s="136" t="str">
        <f>IF(留学状況調査入力票!AM118="","",留学状況調査入力票!AM118)</f>
        <v/>
      </c>
      <c r="AH109" s="136" t="str">
        <f>IF(留学状況調査入力票!AN118="","",留学状況調査入力票!AN118)</f>
        <v/>
      </c>
      <c r="AI109" s="136" t="str">
        <f>IF(留学状況調査入力票!AO118="","",留学状況調査入力票!AO118)</f>
        <v/>
      </c>
      <c r="AJ109" s="136" t="str">
        <f>IF(留学状況調査入力票!AP118="","",留学状況調査入力票!AP118)</f>
        <v/>
      </c>
      <c r="AK109" s="136" t="str">
        <f>IF(留学状況調査入力票!AQ118="","",留学状況調査入力票!AQ118)</f>
        <v/>
      </c>
    </row>
    <row r="110" spans="1:37">
      <c r="A110" s="137" t="str">
        <f t="shared" si="4"/>
        <v/>
      </c>
      <c r="B110" s="136"/>
      <c r="C110" s="137" t="str">
        <f>IF(留学状況調査入力票!A119="","",留学状況調査入力票!A119)</f>
        <v/>
      </c>
      <c r="D110" s="137" t="str">
        <f>IF(OR(留学状況調査入力票!C119="",留学状況調査入力票!D119="",留学状況調査入力票!E119=""),"",留学状況調査入力票!C119&amp;留学状況調査入力票!D119&amp;留学状況調査入力票!E119)</f>
        <v/>
      </c>
      <c r="E110" s="137"/>
      <c r="F110" s="136" t="str">
        <f>IF(留学状況調査入力票!A119="","",6)</f>
        <v/>
      </c>
      <c r="G110" s="137"/>
      <c r="H110" s="137" t="str">
        <f>IF(留学状況調査入力票!F119="","",留学状況調査入力票!F119)</f>
        <v/>
      </c>
      <c r="I110" s="137"/>
      <c r="J110" s="137" t="str">
        <f>IF(OR(留学状況調査入力票!G119="",留学状況調査入力票!H119=""),"",留学状況調査入力票!G119&amp;留学状況調査入力票!H119)</f>
        <v/>
      </c>
      <c r="K110" s="137"/>
      <c r="L110" s="137" t="str">
        <f>IF(留学状況調査入力票!I119="","",留学状況調査入力票!I119)</f>
        <v/>
      </c>
      <c r="M110" s="137"/>
      <c r="N110" s="137" t="str">
        <f>IF(留学状況調査入力票!J119="","",留学状況調査入力票!J119)</f>
        <v/>
      </c>
      <c r="O110" s="137"/>
      <c r="P110" s="137" t="str">
        <f>IF(OR(留学状況調査入力票!K119="",留学状況調査入力票!L119="",留学状況調査入力票!M119=""),"",留学状況調査入力票!K119&amp;留学状況調査入力票!L119&amp;留学状況調査入力票!M119)</f>
        <v/>
      </c>
      <c r="Q110" s="137"/>
      <c r="R110" s="137" t="str">
        <f>IF(留学状況調査入力票!N119="","",留学状況調査入力票!N119)</f>
        <v/>
      </c>
      <c r="S110" s="137"/>
      <c r="T110" s="137" t="str">
        <f>IF(留学状況調査入力票!O119="","",留学状況調査入力票!O119)</f>
        <v/>
      </c>
      <c r="U110" s="137"/>
      <c r="V110" s="137" t="str">
        <f>IF(留学状況調査入力票!P119="","",留学状況調査入力票!P119)</f>
        <v/>
      </c>
      <c r="W110" s="137"/>
      <c r="X110" s="137" t="str">
        <f>IF(OR(留学状況調査入力票!Q119="",留学状況調査入力票!R119=""),"",留学状況調査入力票!Q119&amp;留学状況調査入力票!R119)</f>
        <v/>
      </c>
      <c r="Y110" s="137"/>
      <c r="Z110" s="137"/>
      <c r="AA110" s="137"/>
      <c r="AB110" s="125" t="str">
        <f>IF(留学状況調査入力票!S119="","",留学状況調査入力票!S119)</f>
        <v/>
      </c>
      <c r="AC110" s="136" t="str">
        <f t="shared" si="5"/>
        <v/>
      </c>
      <c r="AD110" s="125" t="str">
        <f>IF(OR(C110="",留学状況調査入力票!$C$8=""),"",留学状況調査入力票!$C$8)</f>
        <v/>
      </c>
      <c r="AE110" s="136" t="str">
        <f>IF(留学状況調査入力票!AK119="","",留学状況調査入力票!AK119)</f>
        <v/>
      </c>
      <c r="AF110" s="136" t="str">
        <f>IF(留学状況調査入力票!AL119="","",留学状況調査入力票!AL119)</f>
        <v/>
      </c>
      <c r="AG110" s="136" t="str">
        <f>IF(留学状況調査入力票!AM119="","",留学状況調査入力票!AM119)</f>
        <v/>
      </c>
      <c r="AH110" s="136" t="str">
        <f>IF(留学状況調査入力票!AN119="","",留学状況調査入力票!AN119)</f>
        <v/>
      </c>
      <c r="AI110" s="136" t="str">
        <f>IF(留学状況調査入力票!AO119="","",留学状況調査入力票!AO119)</f>
        <v/>
      </c>
      <c r="AJ110" s="136" t="str">
        <f>IF(留学状況調査入力票!AP119="","",留学状況調査入力票!AP119)</f>
        <v/>
      </c>
      <c r="AK110" s="136" t="str">
        <f>IF(留学状況調査入力票!AQ119="","",留学状況調査入力票!AQ119)</f>
        <v/>
      </c>
    </row>
    <row r="111" spans="1:37">
      <c r="A111" s="137" t="str">
        <f t="shared" si="4"/>
        <v/>
      </c>
      <c r="B111" s="136"/>
      <c r="C111" s="137" t="str">
        <f>IF(留学状況調査入力票!A120="","",留学状況調査入力票!A120)</f>
        <v/>
      </c>
      <c r="D111" s="137" t="str">
        <f>IF(OR(留学状況調査入力票!C120="",留学状況調査入力票!D120="",留学状況調査入力票!E120=""),"",留学状況調査入力票!C120&amp;留学状況調査入力票!D120&amp;留学状況調査入力票!E120)</f>
        <v/>
      </c>
      <c r="E111" s="137"/>
      <c r="F111" s="136" t="str">
        <f>IF(留学状況調査入力票!A120="","",6)</f>
        <v/>
      </c>
      <c r="G111" s="137"/>
      <c r="H111" s="137" t="str">
        <f>IF(留学状況調査入力票!F120="","",留学状況調査入力票!F120)</f>
        <v/>
      </c>
      <c r="I111" s="137"/>
      <c r="J111" s="137" t="str">
        <f>IF(OR(留学状況調査入力票!G120="",留学状況調査入力票!H120=""),"",留学状況調査入力票!G120&amp;留学状況調査入力票!H120)</f>
        <v/>
      </c>
      <c r="K111" s="137"/>
      <c r="L111" s="137" t="str">
        <f>IF(留学状況調査入力票!I120="","",留学状況調査入力票!I120)</f>
        <v/>
      </c>
      <c r="M111" s="137"/>
      <c r="N111" s="137" t="str">
        <f>IF(留学状況調査入力票!J120="","",留学状況調査入力票!J120)</f>
        <v/>
      </c>
      <c r="O111" s="137"/>
      <c r="P111" s="137" t="str">
        <f>IF(OR(留学状況調査入力票!K120="",留学状況調査入力票!L120="",留学状況調査入力票!M120=""),"",留学状況調査入力票!K120&amp;留学状況調査入力票!L120&amp;留学状況調査入力票!M120)</f>
        <v/>
      </c>
      <c r="Q111" s="137"/>
      <c r="R111" s="137" t="str">
        <f>IF(留学状況調査入力票!N120="","",留学状況調査入力票!N120)</f>
        <v/>
      </c>
      <c r="S111" s="137"/>
      <c r="T111" s="137" t="str">
        <f>IF(留学状況調査入力票!O120="","",留学状況調査入力票!O120)</f>
        <v/>
      </c>
      <c r="U111" s="137"/>
      <c r="V111" s="137" t="str">
        <f>IF(留学状況調査入力票!P120="","",留学状況調査入力票!P120)</f>
        <v/>
      </c>
      <c r="W111" s="137"/>
      <c r="X111" s="137" t="str">
        <f>IF(OR(留学状況調査入力票!Q120="",留学状況調査入力票!R120=""),"",留学状況調査入力票!Q120&amp;留学状況調査入力票!R120)</f>
        <v/>
      </c>
      <c r="Y111" s="137"/>
      <c r="Z111" s="137"/>
      <c r="AA111" s="137"/>
      <c r="AB111" s="125" t="str">
        <f>IF(留学状況調査入力票!S120="","",留学状況調査入力票!S120)</f>
        <v/>
      </c>
      <c r="AC111" s="136" t="str">
        <f t="shared" si="5"/>
        <v/>
      </c>
      <c r="AD111" s="125" t="str">
        <f>IF(OR(C111="",留学状況調査入力票!$C$8=""),"",留学状況調査入力票!$C$8)</f>
        <v/>
      </c>
      <c r="AE111" s="136" t="str">
        <f>IF(留学状況調査入力票!AK120="","",留学状況調査入力票!AK120)</f>
        <v/>
      </c>
      <c r="AF111" s="136" t="str">
        <f>IF(留学状況調査入力票!AL120="","",留学状況調査入力票!AL120)</f>
        <v/>
      </c>
      <c r="AG111" s="136" t="str">
        <f>IF(留学状況調査入力票!AM120="","",留学状況調査入力票!AM120)</f>
        <v/>
      </c>
      <c r="AH111" s="136" t="str">
        <f>IF(留学状況調査入力票!AN120="","",留学状況調査入力票!AN120)</f>
        <v/>
      </c>
      <c r="AI111" s="136" t="str">
        <f>IF(留学状況調査入力票!AO120="","",留学状況調査入力票!AO120)</f>
        <v/>
      </c>
      <c r="AJ111" s="136" t="str">
        <f>IF(留学状況調査入力票!AP120="","",留学状況調査入力票!AP120)</f>
        <v/>
      </c>
      <c r="AK111" s="136" t="str">
        <f>IF(留学状況調査入力票!AQ120="","",留学状況調査入力票!AQ120)</f>
        <v/>
      </c>
    </row>
    <row r="112" spans="1:37">
      <c r="A112" s="137" t="str">
        <f t="shared" si="4"/>
        <v/>
      </c>
      <c r="B112" s="136"/>
      <c r="C112" s="137" t="str">
        <f>IF(留学状況調査入力票!A121="","",留学状況調査入力票!A121)</f>
        <v/>
      </c>
      <c r="D112" s="137" t="str">
        <f>IF(OR(留学状況調査入力票!C121="",留学状況調査入力票!D121="",留学状況調査入力票!E121=""),"",留学状況調査入力票!C121&amp;留学状況調査入力票!D121&amp;留学状況調査入力票!E121)</f>
        <v/>
      </c>
      <c r="E112" s="137"/>
      <c r="F112" s="136" t="str">
        <f>IF(留学状況調査入力票!A121="","",6)</f>
        <v/>
      </c>
      <c r="G112" s="137"/>
      <c r="H112" s="137" t="str">
        <f>IF(留学状況調査入力票!F121="","",留学状況調査入力票!F121)</f>
        <v/>
      </c>
      <c r="I112" s="137"/>
      <c r="J112" s="137" t="str">
        <f>IF(OR(留学状況調査入力票!G121="",留学状況調査入力票!H121=""),"",留学状況調査入力票!G121&amp;留学状況調査入力票!H121)</f>
        <v/>
      </c>
      <c r="K112" s="137"/>
      <c r="L112" s="137" t="str">
        <f>IF(留学状況調査入力票!I121="","",留学状況調査入力票!I121)</f>
        <v/>
      </c>
      <c r="M112" s="137"/>
      <c r="N112" s="137" t="str">
        <f>IF(留学状況調査入力票!J121="","",留学状況調査入力票!J121)</f>
        <v/>
      </c>
      <c r="O112" s="137"/>
      <c r="P112" s="137" t="str">
        <f>IF(OR(留学状況調査入力票!K121="",留学状況調査入力票!L121="",留学状況調査入力票!M121=""),"",留学状況調査入力票!K121&amp;留学状況調査入力票!L121&amp;留学状況調査入力票!M121)</f>
        <v/>
      </c>
      <c r="Q112" s="137"/>
      <c r="R112" s="137" t="str">
        <f>IF(留学状況調査入力票!N121="","",留学状況調査入力票!N121)</f>
        <v/>
      </c>
      <c r="S112" s="137"/>
      <c r="T112" s="137" t="str">
        <f>IF(留学状況調査入力票!O121="","",留学状況調査入力票!O121)</f>
        <v/>
      </c>
      <c r="U112" s="137"/>
      <c r="V112" s="137" t="str">
        <f>IF(留学状況調査入力票!P121="","",留学状況調査入力票!P121)</f>
        <v/>
      </c>
      <c r="W112" s="137"/>
      <c r="X112" s="137" t="str">
        <f>IF(OR(留学状況調査入力票!Q121="",留学状況調査入力票!R121=""),"",留学状況調査入力票!Q121&amp;留学状況調査入力票!R121)</f>
        <v/>
      </c>
      <c r="Y112" s="137"/>
      <c r="Z112" s="137"/>
      <c r="AA112" s="137"/>
      <c r="AB112" s="125" t="str">
        <f>IF(留学状況調査入力票!S121="","",留学状況調査入力票!S121)</f>
        <v/>
      </c>
      <c r="AC112" s="136" t="str">
        <f t="shared" si="5"/>
        <v/>
      </c>
      <c r="AD112" s="125" t="str">
        <f>IF(OR(C112="",留学状況調査入力票!$C$8=""),"",留学状況調査入力票!$C$8)</f>
        <v/>
      </c>
      <c r="AE112" s="136" t="str">
        <f>IF(留学状況調査入力票!AK121="","",留学状況調査入力票!AK121)</f>
        <v/>
      </c>
      <c r="AF112" s="136" t="str">
        <f>IF(留学状況調査入力票!AL121="","",留学状況調査入力票!AL121)</f>
        <v/>
      </c>
      <c r="AG112" s="136" t="str">
        <f>IF(留学状況調査入力票!AM121="","",留学状況調査入力票!AM121)</f>
        <v/>
      </c>
      <c r="AH112" s="136" t="str">
        <f>IF(留学状況調査入力票!AN121="","",留学状況調査入力票!AN121)</f>
        <v/>
      </c>
      <c r="AI112" s="136" t="str">
        <f>IF(留学状況調査入力票!AO121="","",留学状況調査入力票!AO121)</f>
        <v/>
      </c>
      <c r="AJ112" s="136" t="str">
        <f>IF(留学状況調査入力票!AP121="","",留学状況調査入力票!AP121)</f>
        <v/>
      </c>
      <c r="AK112" s="136" t="str">
        <f>IF(留学状況調査入力票!AQ121="","",留学状況調査入力票!AQ121)</f>
        <v/>
      </c>
    </row>
    <row r="113" spans="1:37">
      <c r="A113" s="137" t="str">
        <f t="shared" si="4"/>
        <v/>
      </c>
      <c r="B113" s="136"/>
      <c r="C113" s="137" t="str">
        <f>IF(留学状況調査入力票!A122="","",留学状況調査入力票!A122)</f>
        <v/>
      </c>
      <c r="D113" s="137" t="str">
        <f>IF(OR(留学状況調査入力票!C122="",留学状況調査入力票!D122="",留学状況調査入力票!E122=""),"",留学状況調査入力票!C122&amp;留学状況調査入力票!D122&amp;留学状況調査入力票!E122)</f>
        <v/>
      </c>
      <c r="E113" s="137"/>
      <c r="F113" s="136" t="str">
        <f>IF(留学状況調査入力票!A122="","",6)</f>
        <v/>
      </c>
      <c r="G113" s="137"/>
      <c r="H113" s="137" t="str">
        <f>IF(留学状況調査入力票!F122="","",留学状況調査入力票!F122)</f>
        <v/>
      </c>
      <c r="I113" s="137"/>
      <c r="J113" s="137" t="str">
        <f>IF(OR(留学状況調査入力票!G122="",留学状況調査入力票!H122=""),"",留学状況調査入力票!G122&amp;留学状況調査入力票!H122)</f>
        <v/>
      </c>
      <c r="K113" s="137"/>
      <c r="L113" s="137" t="str">
        <f>IF(留学状況調査入力票!I122="","",留学状況調査入力票!I122)</f>
        <v/>
      </c>
      <c r="M113" s="137"/>
      <c r="N113" s="137" t="str">
        <f>IF(留学状況調査入力票!J122="","",留学状況調査入力票!J122)</f>
        <v/>
      </c>
      <c r="O113" s="137"/>
      <c r="P113" s="137" t="str">
        <f>IF(OR(留学状況調査入力票!K122="",留学状況調査入力票!L122="",留学状況調査入力票!M122=""),"",留学状況調査入力票!K122&amp;留学状況調査入力票!L122&amp;留学状況調査入力票!M122)</f>
        <v/>
      </c>
      <c r="Q113" s="137"/>
      <c r="R113" s="137" t="str">
        <f>IF(留学状況調査入力票!N122="","",留学状況調査入力票!N122)</f>
        <v/>
      </c>
      <c r="S113" s="137"/>
      <c r="T113" s="137" t="str">
        <f>IF(留学状況調査入力票!O122="","",留学状況調査入力票!O122)</f>
        <v/>
      </c>
      <c r="U113" s="137"/>
      <c r="V113" s="137" t="str">
        <f>IF(留学状況調査入力票!P122="","",留学状況調査入力票!P122)</f>
        <v/>
      </c>
      <c r="W113" s="137"/>
      <c r="X113" s="137" t="str">
        <f>IF(OR(留学状況調査入力票!Q122="",留学状況調査入力票!R122=""),"",留学状況調査入力票!Q122&amp;留学状況調査入力票!R122)</f>
        <v/>
      </c>
      <c r="Y113" s="137"/>
      <c r="Z113" s="137"/>
      <c r="AA113" s="137"/>
      <c r="AB113" s="125" t="str">
        <f>IF(留学状況調査入力票!S122="","",留学状況調査入力票!S122)</f>
        <v/>
      </c>
      <c r="AC113" s="136" t="str">
        <f t="shared" si="5"/>
        <v/>
      </c>
      <c r="AD113" s="125" t="str">
        <f>IF(OR(C113="",留学状況調査入力票!$C$8=""),"",留学状況調査入力票!$C$8)</f>
        <v/>
      </c>
      <c r="AE113" s="136" t="str">
        <f>IF(留学状況調査入力票!AK122="","",留学状況調査入力票!AK122)</f>
        <v/>
      </c>
      <c r="AF113" s="136" t="str">
        <f>IF(留学状況調査入力票!AL122="","",留学状況調査入力票!AL122)</f>
        <v/>
      </c>
      <c r="AG113" s="136" t="str">
        <f>IF(留学状況調査入力票!AM122="","",留学状況調査入力票!AM122)</f>
        <v/>
      </c>
      <c r="AH113" s="136" t="str">
        <f>IF(留学状況調査入力票!AN122="","",留学状況調査入力票!AN122)</f>
        <v/>
      </c>
      <c r="AI113" s="136" t="str">
        <f>IF(留学状況調査入力票!AO122="","",留学状況調査入力票!AO122)</f>
        <v/>
      </c>
      <c r="AJ113" s="136" t="str">
        <f>IF(留学状況調査入力票!AP122="","",留学状況調査入力票!AP122)</f>
        <v/>
      </c>
      <c r="AK113" s="136" t="str">
        <f>IF(留学状況調査入力票!AQ122="","",留学状況調査入力票!AQ122)</f>
        <v/>
      </c>
    </row>
    <row r="114" spans="1:37">
      <c r="A114" s="137" t="str">
        <f t="shared" si="4"/>
        <v/>
      </c>
      <c r="B114" s="136"/>
      <c r="C114" s="137" t="str">
        <f>IF(留学状況調査入力票!A123="","",留学状況調査入力票!A123)</f>
        <v/>
      </c>
      <c r="D114" s="137" t="str">
        <f>IF(OR(留学状況調査入力票!C123="",留学状況調査入力票!D123="",留学状況調査入力票!E123=""),"",留学状況調査入力票!C123&amp;留学状況調査入力票!D123&amp;留学状況調査入力票!E123)</f>
        <v/>
      </c>
      <c r="E114" s="137"/>
      <c r="F114" s="136" t="str">
        <f>IF(留学状況調査入力票!A123="","",6)</f>
        <v/>
      </c>
      <c r="G114" s="137"/>
      <c r="H114" s="137" t="str">
        <f>IF(留学状況調査入力票!F123="","",留学状況調査入力票!F123)</f>
        <v/>
      </c>
      <c r="I114" s="137"/>
      <c r="J114" s="137" t="str">
        <f>IF(OR(留学状況調査入力票!G123="",留学状況調査入力票!H123=""),"",留学状況調査入力票!G123&amp;留学状況調査入力票!H123)</f>
        <v/>
      </c>
      <c r="K114" s="137"/>
      <c r="L114" s="137" t="str">
        <f>IF(留学状況調査入力票!I123="","",留学状況調査入力票!I123)</f>
        <v/>
      </c>
      <c r="M114" s="137"/>
      <c r="N114" s="137" t="str">
        <f>IF(留学状況調査入力票!J123="","",留学状況調査入力票!J123)</f>
        <v/>
      </c>
      <c r="O114" s="137"/>
      <c r="P114" s="137" t="str">
        <f>IF(OR(留学状況調査入力票!K123="",留学状況調査入力票!L123="",留学状況調査入力票!M123=""),"",留学状況調査入力票!K123&amp;留学状況調査入力票!L123&amp;留学状況調査入力票!M123)</f>
        <v/>
      </c>
      <c r="Q114" s="137"/>
      <c r="R114" s="137" t="str">
        <f>IF(留学状況調査入力票!N123="","",留学状況調査入力票!N123)</f>
        <v/>
      </c>
      <c r="S114" s="137"/>
      <c r="T114" s="137" t="str">
        <f>IF(留学状況調査入力票!O123="","",留学状況調査入力票!O123)</f>
        <v/>
      </c>
      <c r="U114" s="137"/>
      <c r="V114" s="137" t="str">
        <f>IF(留学状況調査入力票!P123="","",留学状況調査入力票!P123)</f>
        <v/>
      </c>
      <c r="W114" s="137"/>
      <c r="X114" s="137" t="str">
        <f>IF(OR(留学状況調査入力票!Q123="",留学状況調査入力票!R123=""),"",留学状況調査入力票!Q123&amp;留学状況調査入力票!R123)</f>
        <v/>
      </c>
      <c r="Y114" s="137"/>
      <c r="Z114" s="137"/>
      <c r="AA114" s="137"/>
      <c r="AB114" s="125" t="str">
        <f>IF(留学状況調査入力票!S123="","",留学状況調査入力票!S123)</f>
        <v/>
      </c>
      <c r="AC114" s="136" t="str">
        <f t="shared" si="5"/>
        <v/>
      </c>
      <c r="AD114" s="125" t="str">
        <f>IF(OR(C114="",留学状況調査入力票!$C$8=""),"",留学状況調査入力票!$C$8)</f>
        <v/>
      </c>
      <c r="AE114" s="136" t="str">
        <f>IF(留学状況調査入力票!AK123="","",留学状況調査入力票!AK123)</f>
        <v/>
      </c>
      <c r="AF114" s="136" t="str">
        <f>IF(留学状況調査入力票!AL123="","",留学状況調査入力票!AL123)</f>
        <v/>
      </c>
      <c r="AG114" s="136" t="str">
        <f>IF(留学状況調査入力票!AM123="","",留学状況調査入力票!AM123)</f>
        <v/>
      </c>
      <c r="AH114" s="136" t="str">
        <f>IF(留学状況調査入力票!AN123="","",留学状況調査入力票!AN123)</f>
        <v/>
      </c>
      <c r="AI114" s="136" t="str">
        <f>IF(留学状況調査入力票!AO123="","",留学状況調査入力票!AO123)</f>
        <v/>
      </c>
      <c r="AJ114" s="136" t="str">
        <f>IF(留学状況調査入力票!AP123="","",留学状況調査入力票!AP123)</f>
        <v/>
      </c>
      <c r="AK114" s="136" t="str">
        <f>IF(留学状況調査入力票!AQ123="","",留学状況調査入力票!AQ123)</f>
        <v/>
      </c>
    </row>
    <row r="115" spans="1:37">
      <c r="A115" s="137" t="str">
        <f t="shared" si="4"/>
        <v/>
      </c>
      <c r="B115" s="136"/>
      <c r="C115" s="137" t="str">
        <f>IF(留学状況調査入力票!A124="","",留学状況調査入力票!A124)</f>
        <v/>
      </c>
      <c r="D115" s="137" t="str">
        <f>IF(OR(留学状況調査入力票!C124="",留学状況調査入力票!D124="",留学状況調査入力票!E124=""),"",留学状況調査入力票!C124&amp;留学状況調査入力票!D124&amp;留学状況調査入力票!E124)</f>
        <v/>
      </c>
      <c r="E115" s="137"/>
      <c r="F115" s="136" t="str">
        <f>IF(留学状況調査入力票!A124="","",6)</f>
        <v/>
      </c>
      <c r="G115" s="137"/>
      <c r="H115" s="137" t="str">
        <f>IF(留学状況調査入力票!F124="","",留学状況調査入力票!F124)</f>
        <v/>
      </c>
      <c r="I115" s="137"/>
      <c r="J115" s="137" t="str">
        <f>IF(OR(留学状況調査入力票!G124="",留学状況調査入力票!H124=""),"",留学状況調査入力票!G124&amp;留学状況調査入力票!H124)</f>
        <v/>
      </c>
      <c r="K115" s="137"/>
      <c r="L115" s="137" t="str">
        <f>IF(留学状況調査入力票!I124="","",留学状況調査入力票!I124)</f>
        <v/>
      </c>
      <c r="M115" s="137"/>
      <c r="N115" s="137" t="str">
        <f>IF(留学状況調査入力票!J124="","",留学状況調査入力票!J124)</f>
        <v/>
      </c>
      <c r="O115" s="137"/>
      <c r="P115" s="137" t="str">
        <f>IF(OR(留学状況調査入力票!K124="",留学状況調査入力票!L124="",留学状況調査入力票!M124=""),"",留学状況調査入力票!K124&amp;留学状況調査入力票!L124&amp;留学状況調査入力票!M124)</f>
        <v/>
      </c>
      <c r="Q115" s="137"/>
      <c r="R115" s="137" t="str">
        <f>IF(留学状況調査入力票!N124="","",留学状況調査入力票!N124)</f>
        <v/>
      </c>
      <c r="S115" s="137"/>
      <c r="T115" s="137" t="str">
        <f>IF(留学状況調査入力票!O124="","",留学状況調査入力票!O124)</f>
        <v/>
      </c>
      <c r="U115" s="137"/>
      <c r="V115" s="137" t="str">
        <f>IF(留学状況調査入力票!P124="","",留学状況調査入力票!P124)</f>
        <v/>
      </c>
      <c r="W115" s="137"/>
      <c r="X115" s="137" t="str">
        <f>IF(OR(留学状況調査入力票!Q124="",留学状況調査入力票!R124=""),"",留学状況調査入力票!Q124&amp;留学状況調査入力票!R124)</f>
        <v/>
      </c>
      <c r="Y115" s="137"/>
      <c r="Z115" s="137"/>
      <c r="AA115" s="137"/>
      <c r="AB115" s="125" t="str">
        <f>IF(留学状況調査入力票!S124="","",留学状況調査入力票!S124)</f>
        <v/>
      </c>
      <c r="AC115" s="136" t="str">
        <f t="shared" si="5"/>
        <v/>
      </c>
      <c r="AD115" s="125" t="str">
        <f>IF(OR(C115="",留学状況調査入力票!$C$8=""),"",留学状況調査入力票!$C$8)</f>
        <v/>
      </c>
      <c r="AE115" s="136" t="str">
        <f>IF(留学状況調査入力票!AK124="","",留学状況調査入力票!AK124)</f>
        <v/>
      </c>
      <c r="AF115" s="136" t="str">
        <f>IF(留学状況調査入力票!AL124="","",留学状況調査入力票!AL124)</f>
        <v/>
      </c>
      <c r="AG115" s="136" t="str">
        <f>IF(留学状況調査入力票!AM124="","",留学状況調査入力票!AM124)</f>
        <v/>
      </c>
      <c r="AH115" s="136" t="str">
        <f>IF(留学状況調査入力票!AN124="","",留学状況調査入力票!AN124)</f>
        <v/>
      </c>
      <c r="AI115" s="136" t="str">
        <f>IF(留学状況調査入力票!AO124="","",留学状況調査入力票!AO124)</f>
        <v/>
      </c>
      <c r="AJ115" s="136" t="str">
        <f>IF(留学状況調査入力票!AP124="","",留学状況調査入力票!AP124)</f>
        <v/>
      </c>
      <c r="AK115" s="136" t="str">
        <f>IF(留学状況調査入力票!AQ124="","",留学状況調査入力票!AQ124)</f>
        <v/>
      </c>
    </row>
    <row r="116" spans="1:37">
      <c r="A116" s="137" t="str">
        <f t="shared" si="4"/>
        <v/>
      </c>
      <c r="B116" s="136"/>
      <c r="C116" s="137" t="str">
        <f>IF(留学状況調査入力票!A125="","",留学状況調査入力票!A125)</f>
        <v/>
      </c>
      <c r="D116" s="137" t="str">
        <f>IF(OR(留学状況調査入力票!C125="",留学状況調査入力票!D125="",留学状況調査入力票!E125=""),"",留学状況調査入力票!C125&amp;留学状況調査入力票!D125&amp;留学状況調査入力票!E125)</f>
        <v/>
      </c>
      <c r="E116" s="137"/>
      <c r="F116" s="136" t="str">
        <f>IF(留学状況調査入力票!A125="","",6)</f>
        <v/>
      </c>
      <c r="G116" s="137"/>
      <c r="H116" s="137" t="str">
        <f>IF(留学状況調査入力票!F125="","",留学状況調査入力票!F125)</f>
        <v/>
      </c>
      <c r="I116" s="137"/>
      <c r="J116" s="137" t="str">
        <f>IF(OR(留学状況調査入力票!G125="",留学状況調査入力票!H125=""),"",留学状況調査入力票!G125&amp;留学状況調査入力票!H125)</f>
        <v/>
      </c>
      <c r="K116" s="137"/>
      <c r="L116" s="137" t="str">
        <f>IF(留学状況調査入力票!I125="","",留学状況調査入力票!I125)</f>
        <v/>
      </c>
      <c r="M116" s="137"/>
      <c r="N116" s="137" t="str">
        <f>IF(留学状況調査入力票!J125="","",留学状況調査入力票!J125)</f>
        <v/>
      </c>
      <c r="O116" s="137"/>
      <c r="P116" s="137" t="str">
        <f>IF(OR(留学状況調査入力票!K125="",留学状況調査入力票!L125="",留学状況調査入力票!M125=""),"",留学状況調査入力票!K125&amp;留学状況調査入力票!L125&amp;留学状況調査入力票!M125)</f>
        <v/>
      </c>
      <c r="Q116" s="137"/>
      <c r="R116" s="137" t="str">
        <f>IF(留学状況調査入力票!N125="","",留学状況調査入力票!N125)</f>
        <v/>
      </c>
      <c r="S116" s="137"/>
      <c r="T116" s="137" t="str">
        <f>IF(留学状況調査入力票!O125="","",留学状況調査入力票!O125)</f>
        <v/>
      </c>
      <c r="U116" s="137"/>
      <c r="V116" s="137" t="str">
        <f>IF(留学状況調査入力票!P125="","",留学状況調査入力票!P125)</f>
        <v/>
      </c>
      <c r="W116" s="137"/>
      <c r="X116" s="137" t="str">
        <f>IF(OR(留学状況調査入力票!Q125="",留学状況調査入力票!R125=""),"",留学状況調査入力票!Q125&amp;留学状況調査入力票!R125)</f>
        <v/>
      </c>
      <c r="Y116" s="137"/>
      <c r="Z116" s="137"/>
      <c r="AA116" s="137"/>
      <c r="AB116" s="125" t="str">
        <f>IF(留学状況調査入力票!S125="","",留学状況調査入力票!S125)</f>
        <v/>
      </c>
      <c r="AC116" s="136" t="str">
        <f t="shared" si="5"/>
        <v/>
      </c>
      <c r="AD116" s="125" t="str">
        <f>IF(OR(C116="",留学状況調査入力票!$C$8=""),"",留学状況調査入力票!$C$8)</f>
        <v/>
      </c>
      <c r="AE116" s="136" t="str">
        <f>IF(留学状況調査入力票!AK125="","",留学状況調査入力票!AK125)</f>
        <v/>
      </c>
      <c r="AF116" s="136" t="str">
        <f>IF(留学状況調査入力票!AL125="","",留学状況調査入力票!AL125)</f>
        <v/>
      </c>
      <c r="AG116" s="136" t="str">
        <f>IF(留学状況調査入力票!AM125="","",留学状況調査入力票!AM125)</f>
        <v/>
      </c>
      <c r="AH116" s="136" t="str">
        <f>IF(留学状況調査入力票!AN125="","",留学状況調査入力票!AN125)</f>
        <v/>
      </c>
      <c r="AI116" s="136" t="str">
        <f>IF(留学状況調査入力票!AO125="","",留学状況調査入力票!AO125)</f>
        <v/>
      </c>
      <c r="AJ116" s="136" t="str">
        <f>IF(留学状況調査入力票!AP125="","",留学状況調査入力票!AP125)</f>
        <v/>
      </c>
      <c r="AK116" s="136" t="str">
        <f>IF(留学状況調査入力票!AQ125="","",留学状況調査入力票!AQ125)</f>
        <v/>
      </c>
    </row>
    <row r="117" spans="1:37">
      <c r="A117" s="137" t="str">
        <f t="shared" si="4"/>
        <v/>
      </c>
      <c r="B117" s="136"/>
      <c r="C117" s="137" t="str">
        <f>IF(留学状況調査入力票!A126="","",留学状況調査入力票!A126)</f>
        <v/>
      </c>
      <c r="D117" s="137" t="str">
        <f>IF(OR(留学状況調査入力票!C126="",留学状況調査入力票!D126="",留学状況調査入力票!E126=""),"",留学状況調査入力票!C126&amp;留学状況調査入力票!D126&amp;留学状況調査入力票!E126)</f>
        <v/>
      </c>
      <c r="E117" s="137"/>
      <c r="F117" s="136" t="str">
        <f>IF(留学状況調査入力票!A126="","",6)</f>
        <v/>
      </c>
      <c r="G117" s="137"/>
      <c r="H117" s="137" t="str">
        <f>IF(留学状況調査入力票!F126="","",留学状況調査入力票!F126)</f>
        <v/>
      </c>
      <c r="I117" s="137"/>
      <c r="J117" s="137" t="str">
        <f>IF(OR(留学状況調査入力票!G126="",留学状況調査入力票!H126=""),"",留学状況調査入力票!G126&amp;留学状況調査入力票!H126)</f>
        <v/>
      </c>
      <c r="K117" s="137"/>
      <c r="L117" s="137" t="str">
        <f>IF(留学状況調査入力票!I126="","",留学状況調査入力票!I126)</f>
        <v/>
      </c>
      <c r="M117" s="137"/>
      <c r="N117" s="137" t="str">
        <f>IF(留学状況調査入力票!J126="","",留学状況調査入力票!J126)</f>
        <v/>
      </c>
      <c r="O117" s="137"/>
      <c r="P117" s="137" t="str">
        <f>IF(OR(留学状況調査入力票!K126="",留学状況調査入力票!L126="",留学状況調査入力票!M126=""),"",留学状況調査入力票!K126&amp;留学状況調査入力票!L126&amp;留学状況調査入力票!M126)</f>
        <v/>
      </c>
      <c r="Q117" s="137"/>
      <c r="R117" s="137" t="str">
        <f>IF(留学状況調査入力票!N126="","",留学状況調査入力票!N126)</f>
        <v/>
      </c>
      <c r="S117" s="137"/>
      <c r="T117" s="137" t="str">
        <f>IF(留学状況調査入力票!O126="","",留学状況調査入力票!O126)</f>
        <v/>
      </c>
      <c r="U117" s="137"/>
      <c r="V117" s="137" t="str">
        <f>IF(留学状況調査入力票!P126="","",留学状況調査入力票!P126)</f>
        <v/>
      </c>
      <c r="W117" s="137"/>
      <c r="X117" s="137" t="str">
        <f>IF(OR(留学状況調査入力票!Q126="",留学状況調査入力票!R126=""),"",留学状況調査入力票!Q126&amp;留学状況調査入力票!R126)</f>
        <v/>
      </c>
      <c r="Y117" s="137"/>
      <c r="Z117" s="137"/>
      <c r="AA117" s="137"/>
      <c r="AB117" s="125" t="str">
        <f>IF(留学状況調査入力票!S126="","",留学状況調査入力票!S126)</f>
        <v/>
      </c>
      <c r="AC117" s="136" t="str">
        <f t="shared" si="5"/>
        <v/>
      </c>
      <c r="AD117" s="125" t="str">
        <f>IF(OR(C117="",留学状況調査入力票!$C$8=""),"",留学状況調査入力票!$C$8)</f>
        <v/>
      </c>
      <c r="AE117" s="136" t="str">
        <f>IF(留学状況調査入力票!AK126="","",留学状況調査入力票!AK126)</f>
        <v/>
      </c>
      <c r="AF117" s="136" t="str">
        <f>IF(留学状況調査入力票!AL126="","",留学状況調査入力票!AL126)</f>
        <v/>
      </c>
      <c r="AG117" s="136" t="str">
        <f>IF(留学状況調査入力票!AM126="","",留学状況調査入力票!AM126)</f>
        <v/>
      </c>
      <c r="AH117" s="136" t="str">
        <f>IF(留学状況調査入力票!AN126="","",留学状況調査入力票!AN126)</f>
        <v/>
      </c>
      <c r="AI117" s="136" t="str">
        <f>IF(留学状況調査入力票!AO126="","",留学状況調査入力票!AO126)</f>
        <v/>
      </c>
      <c r="AJ117" s="136" t="str">
        <f>IF(留学状況調査入力票!AP126="","",留学状況調査入力票!AP126)</f>
        <v/>
      </c>
      <c r="AK117" s="136" t="str">
        <f>IF(留学状況調査入力票!AQ126="","",留学状況調査入力票!AQ126)</f>
        <v/>
      </c>
    </row>
    <row r="118" spans="1:37">
      <c r="A118" s="137" t="str">
        <f t="shared" si="4"/>
        <v/>
      </c>
      <c r="B118" s="136"/>
      <c r="C118" s="137" t="str">
        <f>IF(留学状況調査入力票!A127="","",留学状況調査入力票!A127)</f>
        <v/>
      </c>
      <c r="D118" s="137" t="str">
        <f>IF(OR(留学状況調査入力票!C127="",留学状況調査入力票!D127="",留学状況調査入力票!E127=""),"",留学状況調査入力票!C127&amp;留学状況調査入力票!D127&amp;留学状況調査入力票!E127)</f>
        <v/>
      </c>
      <c r="E118" s="137"/>
      <c r="F118" s="136" t="str">
        <f>IF(留学状況調査入力票!A127="","",6)</f>
        <v/>
      </c>
      <c r="G118" s="137"/>
      <c r="H118" s="137" t="str">
        <f>IF(留学状況調査入力票!F127="","",留学状況調査入力票!F127)</f>
        <v/>
      </c>
      <c r="I118" s="137"/>
      <c r="J118" s="137" t="str">
        <f>IF(OR(留学状況調査入力票!G127="",留学状況調査入力票!H127=""),"",留学状況調査入力票!G127&amp;留学状況調査入力票!H127)</f>
        <v/>
      </c>
      <c r="K118" s="137"/>
      <c r="L118" s="137" t="str">
        <f>IF(留学状況調査入力票!I127="","",留学状況調査入力票!I127)</f>
        <v/>
      </c>
      <c r="M118" s="137"/>
      <c r="N118" s="137" t="str">
        <f>IF(留学状況調査入力票!J127="","",留学状況調査入力票!J127)</f>
        <v/>
      </c>
      <c r="O118" s="137"/>
      <c r="P118" s="137" t="str">
        <f>IF(OR(留学状況調査入力票!K127="",留学状況調査入力票!L127="",留学状況調査入力票!M127=""),"",留学状況調査入力票!K127&amp;留学状況調査入力票!L127&amp;留学状況調査入力票!M127)</f>
        <v/>
      </c>
      <c r="Q118" s="137"/>
      <c r="R118" s="137" t="str">
        <f>IF(留学状況調査入力票!N127="","",留学状況調査入力票!N127)</f>
        <v/>
      </c>
      <c r="S118" s="137"/>
      <c r="T118" s="137" t="str">
        <f>IF(留学状況調査入力票!O127="","",留学状況調査入力票!O127)</f>
        <v/>
      </c>
      <c r="U118" s="137"/>
      <c r="V118" s="137" t="str">
        <f>IF(留学状況調査入力票!P127="","",留学状況調査入力票!P127)</f>
        <v/>
      </c>
      <c r="W118" s="137"/>
      <c r="X118" s="137" t="str">
        <f>IF(OR(留学状況調査入力票!Q127="",留学状況調査入力票!R127=""),"",留学状況調査入力票!Q127&amp;留学状況調査入力票!R127)</f>
        <v/>
      </c>
      <c r="Y118" s="137"/>
      <c r="Z118" s="137"/>
      <c r="AA118" s="137"/>
      <c r="AB118" s="125" t="str">
        <f>IF(留学状況調査入力票!S127="","",留学状況調査入力票!S127)</f>
        <v/>
      </c>
      <c r="AC118" s="136" t="str">
        <f t="shared" si="5"/>
        <v/>
      </c>
      <c r="AD118" s="125" t="str">
        <f>IF(OR(C118="",留学状況調査入力票!$C$8=""),"",留学状況調査入力票!$C$8)</f>
        <v/>
      </c>
      <c r="AE118" s="136" t="str">
        <f>IF(留学状況調査入力票!AK127="","",留学状況調査入力票!AK127)</f>
        <v/>
      </c>
      <c r="AF118" s="136" t="str">
        <f>IF(留学状況調査入力票!AL127="","",留学状況調査入力票!AL127)</f>
        <v/>
      </c>
      <c r="AG118" s="136" t="str">
        <f>IF(留学状況調査入力票!AM127="","",留学状況調査入力票!AM127)</f>
        <v/>
      </c>
      <c r="AH118" s="136" t="str">
        <f>IF(留学状況調査入力票!AN127="","",留学状況調査入力票!AN127)</f>
        <v/>
      </c>
      <c r="AI118" s="136" t="str">
        <f>IF(留学状況調査入力票!AO127="","",留学状況調査入力票!AO127)</f>
        <v/>
      </c>
      <c r="AJ118" s="136" t="str">
        <f>IF(留学状況調査入力票!AP127="","",留学状況調査入力票!AP127)</f>
        <v/>
      </c>
      <c r="AK118" s="136" t="str">
        <f>IF(留学状況調査入力票!AQ127="","",留学状況調査入力票!AQ127)</f>
        <v/>
      </c>
    </row>
    <row r="119" spans="1:37">
      <c r="A119" s="137" t="str">
        <f t="shared" si="4"/>
        <v/>
      </c>
      <c r="B119" s="136"/>
      <c r="C119" s="137" t="str">
        <f>IF(留学状況調査入力票!A128="","",留学状況調査入力票!A128)</f>
        <v/>
      </c>
      <c r="D119" s="137" t="str">
        <f>IF(OR(留学状況調査入力票!C128="",留学状況調査入力票!D128="",留学状況調査入力票!E128=""),"",留学状況調査入力票!C128&amp;留学状況調査入力票!D128&amp;留学状況調査入力票!E128)</f>
        <v/>
      </c>
      <c r="E119" s="137"/>
      <c r="F119" s="136" t="str">
        <f>IF(留学状況調査入力票!A128="","",6)</f>
        <v/>
      </c>
      <c r="G119" s="137"/>
      <c r="H119" s="137" t="str">
        <f>IF(留学状況調査入力票!F128="","",留学状況調査入力票!F128)</f>
        <v/>
      </c>
      <c r="I119" s="137"/>
      <c r="J119" s="137" t="str">
        <f>IF(OR(留学状況調査入力票!G128="",留学状況調査入力票!H128=""),"",留学状況調査入力票!G128&amp;留学状況調査入力票!H128)</f>
        <v/>
      </c>
      <c r="K119" s="137"/>
      <c r="L119" s="137" t="str">
        <f>IF(留学状況調査入力票!I128="","",留学状況調査入力票!I128)</f>
        <v/>
      </c>
      <c r="M119" s="137"/>
      <c r="N119" s="137" t="str">
        <f>IF(留学状況調査入力票!J128="","",留学状況調査入力票!J128)</f>
        <v/>
      </c>
      <c r="O119" s="137"/>
      <c r="P119" s="137" t="str">
        <f>IF(OR(留学状況調査入力票!K128="",留学状況調査入力票!L128="",留学状況調査入力票!M128=""),"",留学状況調査入力票!K128&amp;留学状況調査入力票!L128&amp;留学状況調査入力票!M128)</f>
        <v/>
      </c>
      <c r="Q119" s="137"/>
      <c r="R119" s="137" t="str">
        <f>IF(留学状況調査入力票!N128="","",留学状況調査入力票!N128)</f>
        <v/>
      </c>
      <c r="S119" s="137"/>
      <c r="T119" s="137" t="str">
        <f>IF(留学状況調査入力票!O128="","",留学状況調査入力票!O128)</f>
        <v/>
      </c>
      <c r="U119" s="137"/>
      <c r="V119" s="137" t="str">
        <f>IF(留学状況調査入力票!P128="","",留学状況調査入力票!P128)</f>
        <v/>
      </c>
      <c r="W119" s="137"/>
      <c r="X119" s="137" t="str">
        <f>IF(OR(留学状況調査入力票!Q128="",留学状況調査入力票!R128=""),"",留学状況調査入力票!Q128&amp;留学状況調査入力票!R128)</f>
        <v/>
      </c>
      <c r="Y119" s="137"/>
      <c r="Z119" s="137"/>
      <c r="AA119" s="137"/>
      <c r="AB119" s="125" t="str">
        <f>IF(留学状況調査入力票!S128="","",留学状況調査入力票!S128)</f>
        <v/>
      </c>
      <c r="AC119" s="136" t="str">
        <f t="shared" si="5"/>
        <v/>
      </c>
      <c r="AD119" s="125" t="str">
        <f>IF(OR(C119="",留学状況調査入力票!$C$8=""),"",留学状況調査入力票!$C$8)</f>
        <v/>
      </c>
      <c r="AE119" s="136" t="str">
        <f>IF(留学状況調査入力票!AK128="","",留学状況調査入力票!AK128)</f>
        <v/>
      </c>
      <c r="AF119" s="136" t="str">
        <f>IF(留学状況調査入力票!AL128="","",留学状況調査入力票!AL128)</f>
        <v/>
      </c>
      <c r="AG119" s="136" t="str">
        <f>IF(留学状況調査入力票!AM128="","",留学状況調査入力票!AM128)</f>
        <v/>
      </c>
      <c r="AH119" s="136" t="str">
        <f>IF(留学状況調査入力票!AN128="","",留学状況調査入力票!AN128)</f>
        <v/>
      </c>
      <c r="AI119" s="136" t="str">
        <f>IF(留学状況調査入力票!AO128="","",留学状況調査入力票!AO128)</f>
        <v/>
      </c>
      <c r="AJ119" s="136" t="str">
        <f>IF(留学状況調査入力票!AP128="","",留学状況調査入力票!AP128)</f>
        <v/>
      </c>
      <c r="AK119" s="136" t="str">
        <f>IF(留学状況調査入力票!AQ128="","",留学状況調査入力票!AQ128)</f>
        <v/>
      </c>
    </row>
    <row r="120" spans="1:37">
      <c r="A120" s="137" t="str">
        <f t="shared" si="4"/>
        <v/>
      </c>
      <c r="B120" s="136"/>
      <c r="C120" s="137" t="str">
        <f>IF(留学状況調査入力票!A129="","",留学状況調査入力票!A129)</f>
        <v/>
      </c>
      <c r="D120" s="137" t="str">
        <f>IF(OR(留学状況調査入力票!C129="",留学状況調査入力票!D129="",留学状況調査入力票!E129=""),"",留学状況調査入力票!C129&amp;留学状況調査入力票!D129&amp;留学状況調査入力票!E129)</f>
        <v/>
      </c>
      <c r="E120" s="137"/>
      <c r="F120" s="136" t="str">
        <f>IF(留学状況調査入力票!A129="","",6)</f>
        <v/>
      </c>
      <c r="G120" s="137"/>
      <c r="H120" s="137" t="str">
        <f>IF(留学状況調査入力票!F129="","",留学状況調査入力票!F129)</f>
        <v/>
      </c>
      <c r="I120" s="137"/>
      <c r="J120" s="137" t="str">
        <f>IF(OR(留学状況調査入力票!G129="",留学状況調査入力票!H129=""),"",留学状況調査入力票!G129&amp;留学状況調査入力票!H129)</f>
        <v/>
      </c>
      <c r="K120" s="137"/>
      <c r="L120" s="137" t="str">
        <f>IF(留学状況調査入力票!I129="","",留学状況調査入力票!I129)</f>
        <v/>
      </c>
      <c r="M120" s="137"/>
      <c r="N120" s="137" t="str">
        <f>IF(留学状況調査入力票!J129="","",留学状況調査入力票!J129)</f>
        <v/>
      </c>
      <c r="O120" s="137"/>
      <c r="P120" s="137" t="str">
        <f>IF(OR(留学状況調査入力票!K129="",留学状況調査入力票!L129="",留学状況調査入力票!M129=""),"",留学状況調査入力票!K129&amp;留学状況調査入力票!L129&amp;留学状況調査入力票!M129)</f>
        <v/>
      </c>
      <c r="Q120" s="137"/>
      <c r="R120" s="137" t="str">
        <f>IF(留学状況調査入力票!N129="","",留学状況調査入力票!N129)</f>
        <v/>
      </c>
      <c r="S120" s="137"/>
      <c r="T120" s="137" t="str">
        <f>IF(留学状況調査入力票!O129="","",留学状況調査入力票!O129)</f>
        <v/>
      </c>
      <c r="U120" s="137"/>
      <c r="V120" s="137" t="str">
        <f>IF(留学状況調査入力票!P129="","",留学状況調査入力票!P129)</f>
        <v/>
      </c>
      <c r="W120" s="137"/>
      <c r="X120" s="137" t="str">
        <f>IF(OR(留学状況調査入力票!Q129="",留学状況調査入力票!R129=""),"",留学状況調査入力票!Q129&amp;留学状況調査入力票!R129)</f>
        <v/>
      </c>
      <c r="Y120" s="137"/>
      <c r="Z120" s="137"/>
      <c r="AA120" s="137"/>
      <c r="AB120" s="125" t="str">
        <f>IF(留学状況調査入力票!S129="","",留学状況調査入力票!S129)</f>
        <v/>
      </c>
      <c r="AC120" s="136" t="str">
        <f t="shared" si="5"/>
        <v/>
      </c>
      <c r="AD120" s="125" t="str">
        <f>IF(OR(C120="",留学状況調査入力票!$C$8=""),"",留学状況調査入力票!$C$8)</f>
        <v/>
      </c>
      <c r="AE120" s="136" t="str">
        <f>IF(留学状況調査入力票!AK129="","",留学状況調査入力票!AK129)</f>
        <v/>
      </c>
      <c r="AF120" s="136" t="str">
        <f>IF(留学状況調査入力票!AL129="","",留学状況調査入力票!AL129)</f>
        <v/>
      </c>
      <c r="AG120" s="136" t="str">
        <f>IF(留学状況調査入力票!AM129="","",留学状況調査入力票!AM129)</f>
        <v/>
      </c>
      <c r="AH120" s="136" t="str">
        <f>IF(留学状況調査入力票!AN129="","",留学状況調査入力票!AN129)</f>
        <v/>
      </c>
      <c r="AI120" s="136" t="str">
        <f>IF(留学状況調査入力票!AO129="","",留学状況調査入力票!AO129)</f>
        <v/>
      </c>
      <c r="AJ120" s="136" t="str">
        <f>IF(留学状況調査入力票!AP129="","",留学状況調査入力票!AP129)</f>
        <v/>
      </c>
      <c r="AK120" s="136" t="str">
        <f>IF(留学状況調査入力票!AQ129="","",留学状況調査入力票!AQ129)</f>
        <v/>
      </c>
    </row>
    <row r="121" spans="1:37">
      <c r="A121" s="137" t="str">
        <f t="shared" si="4"/>
        <v/>
      </c>
      <c r="B121" s="136"/>
      <c r="C121" s="137" t="str">
        <f>IF(留学状況調査入力票!A130="","",留学状況調査入力票!A130)</f>
        <v/>
      </c>
      <c r="D121" s="137" t="str">
        <f>IF(OR(留学状況調査入力票!C130="",留学状況調査入力票!D130="",留学状況調査入力票!E130=""),"",留学状況調査入力票!C130&amp;留学状況調査入力票!D130&amp;留学状況調査入力票!E130)</f>
        <v/>
      </c>
      <c r="E121" s="137"/>
      <c r="F121" s="136" t="str">
        <f>IF(留学状況調査入力票!A130="","",6)</f>
        <v/>
      </c>
      <c r="G121" s="137"/>
      <c r="H121" s="137" t="str">
        <f>IF(留学状況調査入力票!F130="","",留学状況調査入力票!F130)</f>
        <v/>
      </c>
      <c r="I121" s="137"/>
      <c r="J121" s="137" t="str">
        <f>IF(OR(留学状況調査入力票!G130="",留学状況調査入力票!H130=""),"",留学状況調査入力票!G130&amp;留学状況調査入力票!H130)</f>
        <v/>
      </c>
      <c r="K121" s="137"/>
      <c r="L121" s="137" t="str">
        <f>IF(留学状況調査入力票!I130="","",留学状況調査入力票!I130)</f>
        <v/>
      </c>
      <c r="M121" s="137"/>
      <c r="N121" s="137" t="str">
        <f>IF(留学状況調査入力票!J130="","",留学状況調査入力票!J130)</f>
        <v/>
      </c>
      <c r="O121" s="137"/>
      <c r="P121" s="137" t="str">
        <f>IF(OR(留学状況調査入力票!K130="",留学状況調査入力票!L130="",留学状況調査入力票!M130=""),"",留学状況調査入力票!K130&amp;留学状況調査入力票!L130&amp;留学状況調査入力票!M130)</f>
        <v/>
      </c>
      <c r="Q121" s="137"/>
      <c r="R121" s="137" t="str">
        <f>IF(留学状況調査入力票!N130="","",留学状況調査入力票!N130)</f>
        <v/>
      </c>
      <c r="S121" s="137"/>
      <c r="T121" s="137" t="str">
        <f>IF(留学状況調査入力票!O130="","",留学状況調査入力票!O130)</f>
        <v/>
      </c>
      <c r="U121" s="137"/>
      <c r="V121" s="137" t="str">
        <f>IF(留学状況調査入力票!P130="","",留学状況調査入力票!P130)</f>
        <v/>
      </c>
      <c r="W121" s="137"/>
      <c r="X121" s="137" t="str">
        <f>IF(OR(留学状況調査入力票!Q130="",留学状況調査入力票!R130=""),"",留学状況調査入力票!Q130&amp;留学状況調査入力票!R130)</f>
        <v/>
      </c>
      <c r="Y121" s="137"/>
      <c r="Z121" s="137"/>
      <c r="AA121" s="137"/>
      <c r="AB121" s="125" t="str">
        <f>IF(留学状況調査入力票!S130="","",留学状況調査入力票!S130)</f>
        <v/>
      </c>
      <c r="AC121" s="136" t="str">
        <f t="shared" si="5"/>
        <v/>
      </c>
      <c r="AD121" s="125" t="str">
        <f>IF(OR(C121="",留学状況調査入力票!$C$8=""),"",留学状況調査入力票!$C$8)</f>
        <v/>
      </c>
      <c r="AE121" s="136" t="str">
        <f>IF(留学状況調査入力票!AK130="","",留学状況調査入力票!AK130)</f>
        <v/>
      </c>
      <c r="AF121" s="136" t="str">
        <f>IF(留学状況調査入力票!AL130="","",留学状況調査入力票!AL130)</f>
        <v/>
      </c>
      <c r="AG121" s="136" t="str">
        <f>IF(留学状況調査入力票!AM130="","",留学状況調査入力票!AM130)</f>
        <v/>
      </c>
      <c r="AH121" s="136" t="str">
        <f>IF(留学状況調査入力票!AN130="","",留学状況調査入力票!AN130)</f>
        <v/>
      </c>
      <c r="AI121" s="136" t="str">
        <f>IF(留学状況調査入力票!AO130="","",留学状況調査入力票!AO130)</f>
        <v/>
      </c>
      <c r="AJ121" s="136" t="str">
        <f>IF(留学状況調査入力票!AP130="","",留学状況調査入力票!AP130)</f>
        <v/>
      </c>
      <c r="AK121" s="136" t="str">
        <f>IF(留学状況調査入力票!AQ130="","",留学状況調査入力票!AQ130)</f>
        <v/>
      </c>
    </row>
    <row r="122" spans="1:37">
      <c r="A122" s="137" t="str">
        <f t="shared" si="4"/>
        <v/>
      </c>
      <c r="B122" s="136"/>
      <c r="C122" s="137" t="str">
        <f>IF(留学状況調査入力票!A131="","",留学状況調査入力票!A131)</f>
        <v/>
      </c>
      <c r="D122" s="137" t="str">
        <f>IF(OR(留学状況調査入力票!C131="",留学状況調査入力票!D131="",留学状況調査入力票!E131=""),"",留学状況調査入力票!C131&amp;留学状況調査入力票!D131&amp;留学状況調査入力票!E131)</f>
        <v/>
      </c>
      <c r="E122" s="137"/>
      <c r="F122" s="136" t="str">
        <f>IF(留学状況調査入力票!A131="","",6)</f>
        <v/>
      </c>
      <c r="G122" s="137"/>
      <c r="H122" s="137" t="str">
        <f>IF(留学状況調査入力票!F131="","",留学状況調査入力票!F131)</f>
        <v/>
      </c>
      <c r="I122" s="137"/>
      <c r="J122" s="137" t="str">
        <f>IF(OR(留学状況調査入力票!G131="",留学状況調査入力票!H131=""),"",留学状況調査入力票!G131&amp;留学状況調査入力票!H131)</f>
        <v/>
      </c>
      <c r="K122" s="137"/>
      <c r="L122" s="137" t="str">
        <f>IF(留学状況調査入力票!I131="","",留学状況調査入力票!I131)</f>
        <v/>
      </c>
      <c r="M122" s="137"/>
      <c r="N122" s="137" t="str">
        <f>IF(留学状況調査入力票!J131="","",留学状況調査入力票!J131)</f>
        <v/>
      </c>
      <c r="O122" s="137"/>
      <c r="P122" s="137" t="str">
        <f>IF(OR(留学状況調査入力票!K131="",留学状況調査入力票!L131="",留学状況調査入力票!M131=""),"",留学状況調査入力票!K131&amp;留学状況調査入力票!L131&amp;留学状況調査入力票!M131)</f>
        <v/>
      </c>
      <c r="Q122" s="137"/>
      <c r="R122" s="137" t="str">
        <f>IF(留学状況調査入力票!N131="","",留学状況調査入力票!N131)</f>
        <v/>
      </c>
      <c r="S122" s="137"/>
      <c r="T122" s="137" t="str">
        <f>IF(留学状況調査入力票!O131="","",留学状況調査入力票!O131)</f>
        <v/>
      </c>
      <c r="U122" s="137"/>
      <c r="V122" s="137" t="str">
        <f>IF(留学状況調査入力票!P131="","",留学状況調査入力票!P131)</f>
        <v/>
      </c>
      <c r="W122" s="137"/>
      <c r="X122" s="137" t="str">
        <f>IF(OR(留学状況調査入力票!Q131="",留学状況調査入力票!R131=""),"",留学状況調査入力票!Q131&amp;留学状況調査入力票!R131)</f>
        <v/>
      </c>
      <c r="Y122" s="137"/>
      <c r="Z122" s="137"/>
      <c r="AA122" s="137"/>
      <c r="AB122" s="125" t="str">
        <f>IF(留学状況調査入力票!S131="","",留学状況調査入力票!S131)</f>
        <v/>
      </c>
      <c r="AC122" s="136" t="str">
        <f t="shared" si="5"/>
        <v/>
      </c>
      <c r="AD122" s="125" t="str">
        <f>IF(OR(C122="",留学状況調査入力票!$C$8=""),"",留学状況調査入力票!$C$8)</f>
        <v/>
      </c>
      <c r="AE122" s="136" t="str">
        <f>IF(留学状況調査入力票!AK131="","",留学状況調査入力票!AK131)</f>
        <v/>
      </c>
      <c r="AF122" s="136" t="str">
        <f>IF(留学状況調査入力票!AL131="","",留学状況調査入力票!AL131)</f>
        <v/>
      </c>
      <c r="AG122" s="136" t="str">
        <f>IF(留学状況調査入力票!AM131="","",留学状況調査入力票!AM131)</f>
        <v/>
      </c>
      <c r="AH122" s="136" t="str">
        <f>IF(留学状況調査入力票!AN131="","",留学状況調査入力票!AN131)</f>
        <v/>
      </c>
      <c r="AI122" s="136" t="str">
        <f>IF(留学状況調査入力票!AO131="","",留学状況調査入力票!AO131)</f>
        <v/>
      </c>
      <c r="AJ122" s="136" t="str">
        <f>IF(留学状況調査入力票!AP131="","",留学状況調査入力票!AP131)</f>
        <v/>
      </c>
      <c r="AK122" s="136" t="str">
        <f>IF(留学状況調査入力票!AQ131="","",留学状況調査入力票!AQ131)</f>
        <v/>
      </c>
    </row>
    <row r="123" spans="1:37">
      <c r="A123" s="137" t="str">
        <f t="shared" si="4"/>
        <v/>
      </c>
      <c r="B123" s="136"/>
      <c r="C123" s="137" t="str">
        <f>IF(留学状況調査入力票!A132="","",留学状況調査入力票!A132)</f>
        <v/>
      </c>
      <c r="D123" s="137" t="str">
        <f>IF(OR(留学状況調査入力票!C132="",留学状況調査入力票!D132="",留学状況調査入力票!E132=""),"",留学状況調査入力票!C132&amp;留学状況調査入力票!D132&amp;留学状況調査入力票!E132)</f>
        <v/>
      </c>
      <c r="E123" s="137"/>
      <c r="F123" s="136" t="str">
        <f>IF(留学状況調査入力票!A132="","",6)</f>
        <v/>
      </c>
      <c r="G123" s="137"/>
      <c r="H123" s="137" t="str">
        <f>IF(留学状況調査入力票!F132="","",留学状況調査入力票!F132)</f>
        <v/>
      </c>
      <c r="I123" s="137"/>
      <c r="J123" s="137" t="str">
        <f>IF(OR(留学状況調査入力票!G132="",留学状況調査入力票!H132=""),"",留学状況調査入力票!G132&amp;留学状況調査入力票!H132)</f>
        <v/>
      </c>
      <c r="K123" s="137"/>
      <c r="L123" s="137" t="str">
        <f>IF(留学状況調査入力票!I132="","",留学状況調査入力票!I132)</f>
        <v/>
      </c>
      <c r="M123" s="137"/>
      <c r="N123" s="137" t="str">
        <f>IF(留学状況調査入力票!J132="","",留学状況調査入力票!J132)</f>
        <v/>
      </c>
      <c r="O123" s="137"/>
      <c r="P123" s="137" t="str">
        <f>IF(OR(留学状況調査入力票!K132="",留学状況調査入力票!L132="",留学状況調査入力票!M132=""),"",留学状況調査入力票!K132&amp;留学状況調査入力票!L132&amp;留学状況調査入力票!M132)</f>
        <v/>
      </c>
      <c r="Q123" s="137"/>
      <c r="R123" s="137" t="str">
        <f>IF(留学状況調査入力票!N132="","",留学状況調査入力票!N132)</f>
        <v/>
      </c>
      <c r="S123" s="137"/>
      <c r="T123" s="137" t="str">
        <f>IF(留学状況調査入力票!O132="","",留学状況調査入力票!O132)</f>
        <v/>
      </c>
      <c r="U123" s="137"/>
      <c r="V123" s="137" t="str">
        <f>IF(留学状況調査入力票!P132="","",留学状況調査入力票!P132)</f>
        <v/>
      </c>
      <c r="W123" s="137"/>
      <c r="X123" s="137" t="str">
        <f>IF(OR(留学状況調査入力票!Q132="",留学状況調査入力票!R132=""),"",留学状況調査入力票!Q132&amp;留学状況調査入力票!R132)</f>
        <v/>
      </c>
      <c r="Y123" s="137"/>
      <c r="Z123" s="137"/>
      <c r="AA123" s="137"/>
      <c r="AB123" s="125" t="str">
        <f>IF(留学状況調査入力票!S132="","",留学状況調査入力票!S132)</f>
        <v/>
      </c>
      <c r="AC123" s="136" t="str">
        <f t="shared" si="5"/>
        <v/>
      </c>
      <c r="AD123" s="125" t="str">
        <f>IF(OR(C123="",留学状況調査入力票!$C$8=""),"",留学状況調査入力票!$C$8)</f>
        <v/>
      </c>
      <c r="AE123" s="136" t="str">
        <f>IF(留学状況調査入力票!AK132="","",留学状況調査入力票!AK132)</f>
        <v/>
      </c>
      <c r="AF123" s="136" t="str">
        <f>IF(留学状況調査入力票!AL132="","",留学状況調査入力票!AL132)</f>
        <v/>
      </c>
      <c r="AG123" s="136" t="str">
        <f>IF(留学状況調査入力票!AM132="","",留学状況調査入力票!AM132)</f>
        <v/>
      </c>
      <c r="AH123" s="136" t="str">
        <f>IF(留学状況調査入力票!AN132="","",留学状況調査入力票!AN132)</f>
        <v/>
      </c>
      <c r="AI123" s="136" t="str">
        <f>IF(留学状況調査入力票!AO132="","",留学状況調査入力票!AO132)</f>
        <v/>
      </c>
      <c r="AJ123" s="136" t="str">
        <f>IF(留学状況調査入力票!AP132="","",留学状況調査入力票!AP132)</f>
        <v/>
      </c>
      <c r="AK123" s="136" t="str">
        <f>IF(留学状況調査入力票!AQ132="","",留学状況調査入力票!AQ132)</f>
        <v/>
      </c>
    </row>
    <row r="124" spans="1:37">
      <c r="A124" s="137" t="str">
        <f t="shared" si="4"/>
        <v/>
      </c>
      <c r="B124" s="136"/>
      <c r="C124" s="137" t="str">
        <f>IF(留学状況調査入力票!A133="","",留学状況調査入力票!A133)</f>
        <v/>
      </c>
      <c r="D124" s="137" t="str">
        <f>IF(OR(留学状況調査入力票!C133="",留学状況調査入力票!D133="",留学状況調査入力票!E133=""),"",留学状況調査入力票!C133&amp;留学状況調査入力票!D133&amp;留学状況調査入力票!E133)</f>
        <v/>
      </c>
      <c r="E124" s="137"/>
      <c r="F124" s="136" t="str">
        <f>IF(留学状況調査入力票!A133="","",6)</f>
        <v/>
      </c>
      <c r="G124" s="137"/>
      <c r="H124" s="137" t="str">
        <f>IF(留学状況調査入力票!F133="","",留学状況調査入力票!F133)</f>
        <v/>
      </c>
      <c r="I124" s="137"/>
      <c r="J124" s="137" t="str">
        <f>IF(OR(留学状況調査入力票!G133="",留学状況調査入力票!H133=""),"",留学状況調査入力票!G133&amp;留学状況調査入力票!H133)</f>
        <v/>
      </c>
      <c r="K124" s="137"/>
      <c r="L124" s="137" t="str">
        <f>IF(留学状況調査入力票!I133="","",留学状況調査入力票!I133)</f>
        <v/>
      </c>
      <c r="M124" s="137"/>
      <c r="N124" s="137" t="str">
        <f>IF(留学状況調査入力票!J133="","",留学状況調査入力票!J133)</f>
        <v/>
      </c>
      <c r="O124" s="137"/>
      <c r="P124" s="137" t="str">
        <f>IF(OR(留学状況調査入力票!K133="",留学状況調査入力票!L133="",留学状況調査入力票!M133=""),"",留学状況調査入力票!K133&amp;留学状況調査入力票!L133&amp;留学状況調査入力票!M133)</f>
        <v/>
      </c>
      <c r="Q124" s="137"/>
      <c r="R124" s="137" t="str">
        <f>IF(留学状況調査入力票!N133="","",留学状況調査入力票!N133)</f>
        <v/>
      </c>
      <c r="S124" s="137"/>
      <c r="T124" s="137" t="str">
        <f>IF(留学状況調査入力票!O133="","",留学状況調査入力票!O133)</f>
        <v/>
      </c>
      <c r="U124" s="137"/>
      <c r="V124" s="137" t="str">
        <f>IF(留学状況調査入力票!P133="","",留学状況調査入力票!P133)</f>
        <v/>
      </c>
      <c r="W124" s="137"/>
      <c r="X124" s="137" t="str">
        <f>IF(OR(留学状況調査入力票!Q133="",留学状況調査入力票!R133=""),"",留学状況調査入力票!Q133&amp;留学状況調査入力票!R133)</f>
        <v/>
      </c>
      <c r="Y124" s="137"/>
      <c r="Z124" s="137"/>
      <c r="AA124" s="137"/>
      <c r="AB124" s="125" t="str">
        <f>IF(留学状況調査入力票!S133="","",留学状況調査入力票!S133)</f>
        <v/>
      </c>
      <c r="AC124" s="136" t="str">
        <f t="shared" si="5"/>
        <v/>
      </c>
      <c r="AD124" s="125" t="str">
        <f>IF(OR(C124="",留学状況調査入力票!$C$8=""),"",留学状況調査入力票!$C$8)</f>
        <v/>
      </c>
      <c r="AE124" s="136" t="str">
        <f>IF(留学状況調査入力票!AK133="","",留学状況調査入力票!AK133)</f>
        <v/>
      </c>
      <c r="AF124" s="136" t="str">
        <f>IF(留学状況調査入力票!AL133="","",留学状況調査入力票!AL133)</f>
        <v/>
      </c>
      <c r="AG124" s="136" t="str">
        <f>IF(留学状況調査入力票!AM133="","",留学状況調査入力票!AM133)</f>
        <v/>
      </c>
      <c r="AH124" s="136" t="str">
        <f>IF(留学状況調査入力票!AN133="","",留学状況調査入力票!AN133)</f>
        <v/>
      </c>
      <c r="AI124" s="136" t="str">
        <f>IF(留学状況調査入力票!AO133="","",留学状況調査入力票!AO133)</f>
        <v/>
      </c>
      <c r="AJ124" s="136" t="str">
        <f>IF(留学状況調査入力票!AP133="","",留学状況調査入力票!AP133)</f>
        <v/>
      </c>
      <c r="AK124" s="136" t="str">
        <f>IF(留学状況調査入力票!AQ133="","",留学状況調査入力票!AQ133)</f>
        <v/>
      </c>
    </row>
    <row r="125" spans="1:37">
      <c r="A125" s="137" t="str">
        <f t="shared" si="4"/>
        <v/>
      </c>
      <c r="B125" s="136"/>
      <c r="C125" s="137" t="str">
        <f>IF(留学状況調査入力票!A134="","",留学状況調査入力票!A134)</f>
        <v/>
      </c>
      <c r="D125" s="137" t="str">
        <f>IF(OR(留学状況調査入力票!C134="",留学状況調査入力票!D134="",留学状況調査入力票!E134=""),"",留学状況調査入力票!C134&amp;留学状況調査入力票!D134&amp;留学状況調査入力票!E134)</f>
        <v/>
      </c>
      <c r="E125" s="137"/>
      <c r="F125" s="136" t="str">
        <f>IF(留学状況調査入力票!A134="","",6)</f>
        <v/>
      </c>
      <c r="G125" s="137"/>
      <c r="H125" s="137" t="str">
        <f>IF(留学状況調査入力票!F134="","",留学状況調査入力票!F134)</f>
        <v/>
      </c>
      <c r="I125" s="137"/>
      <c r="J125" s="137" t="str">
        <f>IF(OR(留学状況調査入力票!G134="",留学状況調査入力票!H134=""),"",留学状況調査入力票!G134&amp;留学状況調査入力票!H134)</f>
        <v/>
      </c>
      <c r="K125" s="137"/>
      <c r="L125" s="137" t="str">
        <f>IF(留学状況調査入力票!I134="","",留学状況調査入力票!I134)</f>
        <v/>
      </c>
      <c r="M125" s="137"/>
      <c r="N125" s="137" t="str">
        <f>IF(留学状況調査入力票!J134="","",留学状況調査入力票!J134)</f>
        <v/>
      </c>
      <c r="O125" s="137"/>
      <c r="P125" s="137" t="str">
        <f>IF(OR(留学状況調査入力票!K134="",留学状況調査入力票!L134="",留学状況調査入力票!M134=""),"",留学状況調査入力票!K134&amp;留学状況調査入力票!L134&amp;留学状況調査入力票!M134)</f>
        <v/>
      </c>
      <c r="Q125" s="137"/>
      <c r="R125" s="137" t="str">
        <f>IF(留学状況調査入力票!N134="","",留学状況調査入力票!N134)</f>
        <v/>
      </c>
      <c r="S125" s="137"/>
      <c r="T125" s="137" t="str">
        <f>IF(留学状況調査入力票!O134="","",留学状況調査入力票!O134)</f>
        <v/>
      </c>
      <c r="U125" s="137"/>
      <c r="V125" s="137" t="str">
        <f>IF(留学状況調査入力票!P134="","",留学状況調査入力票!P134)</f>
        <v/>
      </c>
      <c r="W125" s="137"/>
      <c r="X125" s="137" t="str">
        <f>IF(OR(留学状況調査入力票!Q134="",留学状況調査入力票!R134=""),"",留学状況調査入力票!Q134&amp;留学状況調査入力票!R134)</f>
        <v/>
      </c>
      <c r="Y125" s="137"/>
      <c r="Z125" s="137"/>
      <c r="AA125" s="137"/>
      <c r="AB125" s="125" t="str">
        <f>IF(留学状況調査入力票!S134="","",留学状況調査入力票!S134)</f>
        <v/>
      </c>
      <c r="AC125" s="136" t="str">
        <f t="shared" si="5"/>
        <v/>
      </c>
      <c r="AD125" s="125" t="str">
        <f>IF(OR(C125="",留学状況調査入力票!$C$8=""),"",留学状況調査入力票!$C$8)</f>
        <v/>
      </c>
      <c r="AE125" s="136" t="str">
        <f>IF(留学状況調査入力票!AK134="","",留学状況調査入力票!AK134)</f>
        <v/>
      </c>
      <c r="AF125" s="136" t="str">
        <f>IF(留学状況調査入力票!AL134="","",留学状況調査入力票!AL134)</f>
        <v/>
      </c>
      <c r="AG125" s="136" t="str">
        <f>IF(留学状況調査入力票!AM134="","",留学状況調査入力票!AM134)</f>
        <v/>
      </c>
      <c r="AH125" s="136" t="str">
        <f>IF(留学状況調査入力票!AN134="","",留学状況調査入力票!AN134)</f>
        <v/>
      </c>
      <c r="AI125" s="136" t="str">
        <f>IF(留学状況調査入力票!AO134="","",留学状況調査入力票!AO134)</f>
        <v/>
      </c>
      <c r="AJ125" s="136" t="str">
        <f>IF(留学状況調査入力票!AP134="","",留学状況調査入力票!AP134)</f>
        <v/>
      </c>
      <c r="AK125" s="136" t="str">
        <f>IF(留学状況調査入力票!AQ134="","",留学状況調査入力票!AQ134)</f>
        <v/>
      </c>
    </row>
    <row r="126" spans="1:37">
      <c r="A126" s="137" t="str">
        <f t="shared" si="4"/>
        <v/>
      </c>
      <c r="B126" s="136"/>
      <c r="C126" s="137" t="str">
        <f>IF(留学状況調査入力票!A135="","",留学状況調査入力票!A135)</f>
        <v/>
      </c>
      <c r="D126" s="137" t="str">
        <f>IF(OR(留学状況調査入力票!C135="",留学状況調査入力票!D135="",留学状況調査入力票!E135=""),"",留学状況調査入力票!C135&amp;留学状況調査入力票!D135&amp;留学状況調査入力票!E135)</f>
        <v/>
      </c>
      <c r="E126" s="137"/>
      <c r="F126" s="136" t="str">
        <f>IF(留学状況調査入力票!A135="","",6)</f>
        <v/>
      </c>
      <c r="G126" s="137"/>
      <c r="H126" s="137" t="str">
        <f>IF(留学状況調査入力票!F135="","",留学状況調査入力票!F135)</f>
        <v/>
      </c>
      <c r="I126" s="137"/>
      <c r="J126" s="137" t="str">
        <f>IF(OR(留学状況調査入力票!G135="",留学状況調査入力票!H135=""),"",留学状況調査入力票!G135&amp;留学状況調査入力票!H135)</f>
        <v/>
      </c>
      <c r="K126" s="137"/>
      <c r="L126" s="137" t="str">
        <f>IF(留学状況調査入力票!I135="","",留学状況調査入力票!I135)</f>
        <v/>
      </c>
      <c r="M126" s="137"/>
      <c r="N126" s="137" t="str">
        <f>IF(留学状況調査入力票!J135="","",留学状況調査入力票!J135)</f>
        <v/>
      </c>
      <c r="O126" s="137"/>
      <c r="P126" s="137" t="str">
        <f>IF(OR(留学状況調査入力票!K135="",留学状況調査入力票!L135="",留学状況調査入力票!M135=""),"",留学状況調査入力票!K135&amp;留学状況調査入力票!L135&amp;留学状況調査入力票!M135)</f>
        <v/>
      </c>
      <c r="Q126" s="137"/>
      <c r="R126" s="137" t="str">
        <f>IF(留学状況調査入力票!N135="","",留学状況調査入力票!N135)</f>
        <v/>
      </c>
      <c r="S126" s="137"/>
      <c r="T126" s="137" t="str">
        <f>IF(留学状況調査入力票!O135="","",留学状況調査入力票!O135)</f>
        <v/>
      </c>
      <c r="U126" s="137"/>
      <c r="V126" s="137" t="str">
        <f>IF(留学状況調査入力票!P135="","",留学状況調査入力票!P135)</f>
        <v/>
      </c>
      <c r="W126" s="137"/>
      <c r="X126" s="137" t="str">
        <f>IF(OR(留学状況調査入力票!Q135="",留学状況調査入力票!R135=""),"",留学状況調査入力票!Q135&amp;留学状況調査入力票!R135)</f>
        <v/>
      </c>
      <c r="Y126" s="137"/>
      <c r="Z126" s="137"/>
      <c r="AA126" s="137"/>
      <c r="AB126" s="125" t="str">
        <f>IF(留学状況調査入力票!S135="","",留学状況調査入力票!S135)</f>
        <v/>
      </c>
      <c r="AC126" s="136" t="str">
        <f t="shared" si="5"/>
        <v/>
      </c>
      <c r="AD126" s="125" t="str">
        <f>IF(OR(C126="",留学状況調査入力票!$C$8=""),"",留学状況調査入力票!$C$8)</f>
        <v/>
      </c>
      <c r="AE126" s="136" t="str">
        <f>IF(留学状況調査入力票!AK135="","",留学状況調査入力票!AK135)</f>
        <v/>
      </c>
      <c r="AF126" s="136" t="str">
        <f>IF(留学状況調査入力票!AL135="","",留学状況調査入力票!AL135)</f>
        <v/>
      </c>
      <c r="AG126" s="136" t="str">
        <f>IF(留学状況調査入力票!AM135="","",留学状況調査入力票!AM135)</f>
        <v/>
      </c>
      <c r="AH126" s="136" t="str">
        <f>IF(留学状況調査入力票!AN135="","",留学状況調査入力票!AN135)</f>
        <v/>
      </c>
      <c r="AI126" s="136" t="str">
        <f>IF(留学状況調査入力票!AO135="","",留学状況調査入力票!AO135)</f>
        <v/>
      </c>
      <c r="AJ126" s="136" t="str">
        <f>IF(留学状況調査入力票!AP135="","",留学状況調査入力票!AP135)</f>
        <v/>
      </c>
      <c r="AK126" s="136" t="str">
        <f>IF(留学状況調査入力票!AQ135="","",留学状況調査入力票!AQ135)</f>
        <v/>
      </c>
    </row>
    <row r="127" spans="1:37">
      <c r="A127" s="137" t="str">
        <f t="shared" si="4"/>
        <v/>
      </c>
      <c r="B127" s="136"/>
      <c r="C127" s="137" t="str">
        <f>IF(留学状況調査入力票!A136="","",留学状況調査入力票!A136)</f>
        <v/>
      </c>
      <c r="D127" s="137" t="str">
        <f>IF(OR(留学状況調査入力票!C136="",留学状況調査入力票!D136="",留学状況調査入力票!E136=""),"",留学状況調査入力票!C136&amp;留学状況調査入力票!D136&amp;留学状況調査入力票!E136)</f>
        <v/>
      </c>
      <c r="E127" s="137"/>
      <c r="F127" s="136" t="str">
        <f>IF(留学状況調査入力票!A136="","",6)</f>
        <v/>
      </c>
      <c r="G127" s="137"/>
      <c r="H127" s="137" t="str">
        <f>IF(留学状況調査入力票!F136="","",留学状況調査入力票!F136)</f>
        <v/>
      </c>
      <c r="I127" s="137"/>
      <c r="J127" s="137" t="str">
        <f>IF(OR(留学状況調査入力票!G136="",留学状況調査入力票!H136=""),"",留学状況調査入力票!G136&amp;留学状況調査入力票!H136)</f>
        <v/>
      </c>
      <c r="K127" s="137"/>
      <c r="L127" s="137" t="str">
        <f>IF(留学状況調査入力票!I136="","",留学状況調査入力票!I136)</f>
        <v/>
      </c>
      <c r="M127" s="137"/>
      <c r="N127" s="137" t="str">
        <f>IF(留学状況調査入力票!J136="","",留学状況調査入力票!J136)</f>
        <v/>
      </c>
      <c r="O127" s="137"/>
      <c r="P127" s="137" t="str">
        <f>IF(OR(留学状況調査入力票!K136="",留学状況調査入力票!L136="",留学状況調査入力票!M136=""),"",留学状況調査入力票!K136&amp;留学状況調査入力票!L136&amp;留学状況調査入力票!M136)</f>
        <v/>
      </c>
      <c r="Q127" s="137"/>
      <c r="R127" s="137" t="str">
        <f>IF(留学状況調査入力票!N136="","",留学状況調査入力票!N136)</f>
        <v/>
      </c>
      <c r="S127" s="137"/>
      <c r="T127" s="137" t="str">
        <f>IF(留学状況調査入力票!O136="","",留学状況調査入力票!O136)</f>
        <v/>
      </c>
      <c r="U127" s="137"/>
      <c r="V127" s="137" t="str">
        <f>IF(留学状況調査入力票!P136="","",留学状況調査入力票!P136)</f>
        <v/>
      </c>
      <c r="W127" s="137"/>
      <c r="X127" s="137" t="str">
        <f>IF(OR(留学状況調査入力票!Q136="",留学状況調査入力票!R136=""),"",留学状況調査入力票!Q136&amp;留学状況調査入力票!R136)</f>
        <v/>
      </c>
      <c r="Y127" s="137"/>
      <c r="Z127" s="137"/>
      <c r="AA127" s="137"/>
      <c r="AB127" s="125" t="str">
        <f>IF(留学状況調査入力票!S136="","",留学状況調査入力票!S136)</f>
        <v/>
      </c>
      <c r="AC127" s="136" t="str">
        <f t="shared" si="5"/>
        <v/>
      </c>
      <c r="AD127" s="125" t="str">
        <f>IF(OR(C127="",留学状況調査入力票!$C$8=""),"",留学状況調査入力票!$C$8)</f>
        <v/>
      </c>
      <c r="AE127" s="136" t="str">
        <f>IF(留学状況調査入力票!AK136="","",留学状況調査入力票!AK136)</f>
        <v/>
      </c>
      <c r="AF127" s="136" t="str">
        <f>IF(留学状況調査入力票!AL136="","",留学状況調査入力票!AL136)</f>
        <v/>
      </c>
      <c r="AG127" s="136" t="str">
        <f>IF(留学状況調査入力票!AM136="","",留学状況調査入力票!AM136)</f>
        <v/>
      </c>
      <c r="AH127" s="136" t="str">
        <f>IF(留学状況調査入力票!AN136="","",留学状況調査入力票!AN136)</f>
        <v/>
      </c>
      <c r="AI127" s="136" t="str">
        <f>IF(留学状況調査入力票!AO136="","",留学状況調査入力票!AO136)</f>
        <v/>
      </c>
      <c r="AJ127" s="136" t="str">
        <f>IF(留学状況調査入力票!AP136="","",留学状況調査入力票!AP136)</f>
        <v/>
      </c>
      <c r="AK127" s="136" t="str">
        <f>IF(留学状況調査入力票!AQ136="","",留学状況調査入力票!AQ136)</f>
        <v/>
      </c>
    </row>
    <row r="128" spans="1:37">
      <c r="A128" s="137" t="str">
        <f t="shared" si="4"/>
        <v/>
      </c>
      <c r="B128" s="136"/>
      <c r="C128" s="137" t="str">
        <f>IF(留学状況調査入力票!A137="","",留学状況調査入力票!A137)</f>
        <v/>
      </c>
      <c r="D128" s="137" t="str">
        <f>IF(OR(留学状況調査入力票!C137="",留学状況調査入力票!D137="",留学状況調査入力票!E137=""),"",留学状況調査入力票!C137&amp;留学状況調査入力票!D137&amp;留学状況調査入力票!E137)</f>
        <v/>
      </c>
      <c r="E128" s="137"/>
      <c r="F128" s="136" t="str">
        <f>IF(留学状況調査入力票!A137="","",6)</f>
        <v/>
      </c>
      <c r="G128" s="137"/>
      <c r="H128" s="137" t="str">
        <f>IF(留学状況調査入力票!F137="","",留学状況調査入力票!F137)</f>
        <v/>
      </c>
      <c r="I128" s="137"/>
      <c r="J128" s="137" t="str">
        <f>IF(OR(留学状況調査入力票!G137="",留学状況調査入力票!H137=""),"",留学状況調査入力票!G137&amp;留学状況調査入力票!H137)</f>
        <v/>
      </c>
      <c r="K128" s="137"/>
      <c r="L128" s="137" t="str">
        <f>IF(留学状況調査入力票!I137="","",留学状況調査入力票!I137)</f>
        <v/>
      </c>
      <c r="M128" s="137"/>
      <c r="N128" s="137" t="str">
        <f>IF(留学状況調査入力票!J137="","",留学状況調査入力票!J137)</f>
        <v/>
      </c>
      <c r="O128" s="137"/>
      <c r="P128" s="137" t="str">
        <f>IF(OR(留学状況調査入力票!K137="",留学状況調査入力票!L137="",留学状況調査入力票!M137=""),"",留学状況調査入力票!K137&amp;留学状況調査入力票!L137&amp;留学状況調査入力票!M137)</f>
        <v/>
      </c>
      <c r="Q128" s="137"/>
      <c r="R128" s="137" t="str">
        <f>IF(留学状況調査入力票!N137="","",留学状況調査入力票!N137)</f>
        <v/>
      </c>
      <c r="S128" s="137"/>
      <c r="T128" s="137" t="str">
        <f>IF(留学状況調査入力票!O137="","",留学状況調査入力票!O137)</f>
        <v/>
      </c>
      <c r="U128" s="137"/>
      <c r="V128" s="137" t="str">
        <f>IF(留学状況調査入力票!P137="","",留学状況調査入力票!P137)</f>
        <v/>
      </c>
      <c r="W128" s="137"/>
      <c r="X128" s="137" t="str">
        <f>IF(OR(留学状況調査入力票!Q137="",留学状況調査入力票!R137=""),"",留学状況調査入力票!Q137&amp;留学状況調査入力票!R137)</f>
        <v/>
      </c>
      <c r="Y128" s="137"/>
      <c r="Z128" s="137"/>
      <c r="AA128" s="137"/>
      <c r="AB128" s="125" t="str">
        <f>IF(留学状況調査入力票!S137="","",留学状況調査入力票!S137)</f>
        <v/>
      </c>
      <c r="AC128" s="136" t="str">
        <f t="shared" si="5"/>
        <v/>
      </c>
      <c r="AD128" s="125" t="str">
        <f>IF(OR(C128="",留学状況調査入力票!$C$8=""),"",留学状況調査入力票!$C$8)</f>
        <v/>
      </c>
      <c r="AE128" s="136" t="str">
        <f>IF(留学状況調査入力票!AK137="","",留学状況調査入力票!AK137)</f>
        <v/>
      </c>
      <c r="AF128" s="136" t="str">
        <f>IF(留学状況調査入力票!AL137="","",留学状況調査入力票!AL137)</f>
        <v/>
      </c>
      <c r="AG128" s="136" t="str">
        <f>IF(留学状況調査入力票!AM137="","",留学状況調査入力票!AM137)</f>
        <v/>
      </c>
      <c r="AH128" s="136" t="str">
        <f>IF(留学状況調査入力票!AN137="","",留学状況調査入力票!AN137)</f>
        <v/>
      </c>
      <c r="AI128" s="136" t="str">
        <f>IF(留学状況調査入力票!AO137="","",留学状況調査入力票!AO137)</f>
        <v/>
      </c>
      <c r="AJ128" s="136" t="str">
        <f>IF(留学状況調査入力票!AP137="","",留学状況調査入力票!AP137)</f>
        <v/>
      </c>
      <c r="AK128" s="136" t="str">
        <f>IF(留学状況調査入力票!AQ137="","",留学状況調査入力票!AQ137)</f>
        <v/>
      </c>
    </row>
    <row r="129" spans="1:37">
      <c r="A129" s="137" t="str">
        <f t="shared" si="4"/>
        <v/>
      </c>
      <c r="B129" s="136"/>
      <c r="C129" s="137" t="str">
        <f>IF(留学状況調査入力票!A138="","",留学状況調査入力票!A138)</f>
        <v/>
      </c>
      <c r="D129" s="137" t="str">
        <f>IF(OR(留学状況調査入力票!C138="",留学状況調査入力票!D138="",留学状況調査入力票!E138=""),"",留学状況調査入力票!C138&amp;留学状況調査入力票!D138&amp;留学状況調査入力票!E138)</f>
        <v/>
      </c>
      <c r="E129" s="137"/>
      <c r="F129" s="136" t="str">
        <f>IF(留学状況調査入力票!A138="","",6)</f>
        <v/>
      </c>
      <c r="G129" s="137"/>
      <c r="H129" s="137" t="str">
        <f>IF(留学状況調査入力票!F138="","",留学状況調査入力票!F138)</f>
        <v/>
      </c>
      <c r="I129" s="137"/>
      <c r="J129" s="137" t="str">
        <f>IF(OR(留学状況調査入力票!G138="",留学状況調査入力票!H138=""),"",留学状況調査入力票!G138&amp;留学状況調査入力票!H138)</f>
        <v/>
      </c>
      <c r="K129" s="137"/>
      <c r="L129" s="137" t="str">
        <f>IF(留学状況調査入力票!I138="","",留学状況調査入力票!I138)</f>
        <v/>
      </c>
      <c r="M129" s="137"/>
      <c r="N129" s="137" t="str">
        <f>IF(留学状況調査入力票!J138="","",留学状況調査入力票!J138)</f>
        <v/>
      </c>
      <c r="O129" s="137"/>
      <c r="P129" s="137" t="str">
        <f>IF(OR(留学状況調査入力票!K138="",留学状況調査入力票!L138="",留学状況調査入力票!M138=""),"",留学状況調査入力票!K138&amp;留学状況調査入力票!L138&amp;留学状況調査入力票!M138)</f>
        <v/>
      </c>
      <c r="Q129" s="137"/>
      <c r="R129" s="137" t="str">
        <f>IF(留学状況調査入力票!N138="","",留学状況調査入力票!N138)</f>
        <v/>
      </c>
      <c r="S129" s="137"/>
      <c r="T129" s="137" t="str">
        <f>IF(留学状況調査入力票!O138="","",留学状況調査入力票!O138)</f>
        <v/>
      </c>
      <c r="U129" s="137"/>
      <c r="V129" s="137" t="str">
        <f>IF(留学状況調査入力票!P138="","",留学状況調査入力票!P138)</f>
        <v/>
      </c>
      <c r="W129" s="137"/>
      <c r="X129" s="137" t="str">
        <f>IF(OR(留学状況調査入力票!Q138="",留学状況調査入力票!R138=""),"",留学状況調査入力票!Q138&amp;留学状況調査入力票!R138)</f>
        <v/>
      </c>
      <c r="Y129" s="137"/>
      <c r="Z129" s="137"/>
      <c r="AA129" s="137"/>
      <c r="AB129" s="125" t="str">
        <f>IF(留学状況調査入力票!S138="","",留学状況調査入力票!S138)</f>
        <v/>
      </c>
      <c r="AC129" s="136" t="str">
        <f t="shared" si="5"/>
        <v/>
      </c>
      <c r="AD129" s="125" t="str">
        <f>IF(OR(C129="",留学状況調査入力票!$C$8=""),"",留学状況調査入力票!$C$8)</f>
        <v/>
      </c>
      <c r="AE129" s="136" t="str">
        <f>IF(留学状況調査入力票!AK138="","",留学状況調査入力票!AK138)</f>
        <v/>
      </c>
      <c r="AF129" s="136" t="str">
        <f>IF(留学状況調査入力票!AL138="","",留学状況調査入力票!AL138)</f>
        <v/>
      </c>
      <c r="AG129" s="136" t="str">
        <f>IF(留学状況調査入力票!AM138="","",留学状況調査入力票!AM138)</f>
        <v/>
      </c>
      <c r="AH129" s="136" t="str">
        <f>IF(留学状況調査入力票!AN138="","",留学状況調査入力票!AN138)</f>
        <v/>
      </c>
      <c r="AI129" s="136" t="str">
        <f>IF(留学状況調査入力票!AO138="","",留学状況調査入力票!AO138)</f>
        <v/>
      </c>
      <c r="AJ129" s="136" t="str">
        <f>IF(留学状況調査入力票!AP138="","",留学状況調査入力票!AP138)</f>
        <v/>
      </c>
      <c r="AK129" s="136" t="str">
        <f>IF(留学状況調査入力票!AQ138="","",留学状況調査入力票!AQ138)</f>
        <v/>
      </c>
    </row>
    <row r="130" spans="1:37">
      <c r="A130" s="137" t="str">
        <f t="shared" si="4"/>
        <v/>
      </c>
      <c r="B130" s="136"/>
      <c r="C130" s="137" t="str">
        <f>IF(留学状況調査入力票!A139="","",留学状況調査入力票!A139)</f>
        <v/>
      </c>
      <c r="D130" s="137" t="str">
        <f>IF(OR(留学状況調査入力票!C139="",留学状況調査入力票!D139="",留学状況調査入力票!E139=""),"",留学状況調査入力票!C139&amp;留学状況調査入力票!D139&amp;留学状況調査入力票!E139)</f>
        <v/>
      </c>
      <c r="E130" s="137"/>
      <c r="F130" s="136" t="str">
        <f>IF(留学状況調査入力票!A139="","",6)</f>
        <v/>
      </c>
      <c r="G130" s="137"/>
      <c r="H130" s="137" t="str">
        <f>IF(留学状況調査入力票!F139="","",留学状況調査入力票!F139)</f>
        <v/>
      </c>
      <c r="I130" s="137"/>
      <c r="J130" s="137" t="str">
        <f>IF(OR(留学状況調査入力票!G139="",留学状況調査入力票!H139=""),"",留学状況調査入力票!G139&amp;留学状況調査入力票!H139)</f>
        <v/>
      </c>
      <c r="K130" s="137"/>
      <c r="L130" s="137" t="str">
        <f>IF(留学状況調査入力票!I139="","",留学状況調査入力票!I139)</f>
        <v/>
      </c>
      <c r="M130" s="137"/>
      <c r="N130" s="137" t="str">
        <f>IF(留学状況調査入力票!J139="","",留学状況調査入力票!J139)</f>
        <v/>
      </c>
      <c r="O130" s="137"/>
      <c r="P130" s="137" t="str">
        <f>IF(OR(留学状況調査入力票!K139="",留学状況調査入力票!L139="",留学状況調査入力票!M139=""),"",留学状況調査入力票!K139&amp;留学状況調査入力票!L139&amp;留学状況調査入力票!M139)</f>
        <v/>
      </c>
      <c r="Q130" s="137"/>
      <c r="R130" s="137" t="str">
        <f>IF(留学状況調査入力票!N139="","",留学状況調査入力票!N139)</f>
        <v/>
      </c>
      <c r="S130" s="137"/>
      <c r="T130" s="137" t="str">
        <f>IF(留学状況調査入力票!O139="","",留学状況調査入力票!O139)</f>
        <v/>
      </c>
      <c r="U130" s="137"/>
      <c r="V130" s="137" t="str">
        <f>IF(留学状況調査入力票!P139="","",留学状況調査入力票!P139)</f>
        <v/>
      </c>
      <c r="W130" s="137"/>
      <c r="X130" s="137" t="str">
        <f>IF(OR(留学状況調査入力票!Q139="",留学状況調査入力票!R139=""),"",留学状況調査入力票!Q139&amp;留学状況調査入力票!R139)</f>
        <v/>
      </c>
      <c r="Y130" s="137"/>
      <c r="Z130" s="137"/>
      <c r="AA130" s="137"/>
      <c r="AB130" s="125" t="str">
        <f>IF(留学状況調査入力票!S139="","",留学状況調査入力票!S139)</f>
        <v/>
      </c>
      <c r="AC130" s="136" t="str">
        <f t="shared" si="5"/>
        <v/>
      </c>
      <c r="AD130" s="125" t="str">
        <f>IF(OR(C130="",留学状況調査入力票!$C$8=""),"",留学状況調査入力票!$C$8)</f>
        <v/>
      </c>
      <c r="AE130" s="136" t="str">
        <f>IF(留学状況調査入力票!AK139="","",留学状況調査入力票!AK139)</f>
        <v/>
      </c>
      <c r="AF130" s="136" t="str">
        <f>IF(留学状況調査入力票!AL139="","",留学状況調査入力票!AL139)</f>
        <v/>
      </c>
      <c r="AG130" s="136" t="str">
        <f>IF(留学状況調査入力票!AM139="","",留学状況調査入力票!AM139)</f>
        <v/>
      </c>
      <c r="AH130" s="136" t="str">
        <f>IF(留学状況調査入力票!AN139="","",留学状況調査入力票!AN139)</f>
        <v/>
      </c>
      <c r="AI130" s="136" t="str">
        <f>IF(留学状況調査入力票!AO139="","",留学状況調査入力票!AO139)</f>
        <v/>
      </c>
      <c r="AJ130" s="136" t="str">
        <f>IF(留学状況調査入力票!AP139="","",留学状況調査入力票!AP139)</f>
        <v/>
      </c>
      <c r="AK130" s="136" t="str">
        <f>IF(留学状況調査入力票!AQ139="","",留学状況調査入力票!AQ139)</f>
        <v/>
      </c>
    </row>
    <row r="131" spans="1:37">
      <c r="A131" s="137" t="str">
        <f t="shared" si="4"/>
        <v/>
      </c>
      <c r="B131" s="136"/>
      <c r="C131" s="137" t="str">
        <f>IF(留学状況調査入力票!A140="","",留学状況調査入力票!A140)</f>
        <v/>
      </c>
      <c r="D131" s="137" t="str">
        <f>IF(OR(留学状況調査入力票!C140="",留学状況調査入力票!D140="",留学状況調査入力票!E140=""),"",留学状況調査入力票!C140&amp;留学状況調査入力票!D140&amp;留学状況調査入力票!E140)</f>
        <v/>
      </c>
      <c r="E131" s="137"/>
      <c r="F131" s="136" t="str">
        <f>IF(留学状況調査入力票!A140="","",6)</f>
        <v/>
      </c>
      <c r="G131" s="137"/>
      <c r="H131" s="137" t="str">
        <f>IF(留学状況調査入力票!F140="","",留学状況調査入力票!F140)</f>
        <v/>
      </c>
      <c r="I131" s="137"/>
      <c r="J131" s="137" t="str">
        <f>IF(OR(留学状況調査入力票!G140="",留学状況調査入力票!H140=""),"",留学状況調査入力票!G140&amp;留学状況調査入力票!H140)</f>
        <v/>
      </c>
      <c r="K131" s="137"/>
      <c r="L131" s="137" t="str">
        <f>IF(留学状況調査入力票!I140="","",留学状況調査入力票!I140)</f>
        <v/>
      </c>
      <c r="M131" s="137"/>
      <c r="N131" s="137" t="str">
        <f>IF(留学状況調査入力票!J140="","",留学状況調査入力票!J140)</f>
        <v/>
      </c>
      <c r="O131" s="137"/>
      <c r="P131" s="137" t="str">
        <f>IF(OR(留学状況調査入力票!K140="",留学状況調査入力票!L140="",留学状況調査入力票!M140=""),"",留学状況調査入力票!K140&amp;留学状況調査入力票!L140&amp;留学状況調査入力票!M140)</f>
        <v/>
      </c>
      <c r="Q131" s="137"/>
      <c r="R131" s="137" t="str">
        <f>IF(留学状況調査入力票!N140="","",留学状況調査入力票!N140)</f>
        <v/>
      </c>
      <c r="S131" s="137"/>
      <c r="T131" s="137" t="str">
        <f>IF(留学状況調査入力票!O140="","",留学状況調査入力票!O140)</f>
        <v/>
      </c>
      <c r="U131" s="137"/>
      <c r="V131" s="137" t="str">
        <f>IF(留学状況調査入力票!P140="","",留学状況調査入力票!P140)</f>
        <v/>
      </c>
      <c r="W131" s="137"/>
      <c r="X131" s="137" t="str">
        <f>IF(OR(留学状況調査入力票!Q140="",留学状況調査入力票!R140=""),"",留学状況調査入力票!Q140&amp;留学状況調査入力票!R140)</f>
        <v/>
      </c>
      <c r="Y131" s="137"/>
      <c r="Z131" s="137"/>
      <c r="AA131" s="137"/>
      <c r="AB131" s="125" t="str">
        <f>IF(留学状況調査入力票!S140="","",留学状況調査入力票!S140)</f>
        <v/>
      </c>
      <c r="AC131" s="136" t="str">
        <f t="shared" si="5"/>
        <v/>
      </c>
      <c r="AD131" s="125" t="str">
        <f>IF(OR(C131="",留学状況調査入力票!$C$8=""),"",留学状況調査入力票!$C$8)</f>
        <v/>
      </c>
      <c r="AE131" s="136" t="str">
        <f>IF(留学状況調査入力票!AK140="","",留学状況調査入力票!AK140)</f>
        <v/>
      </c>
      <c r="AF131" s="136" t="str">
        <f>IF(留学状況調査入力票!AL140="","",留学状況調査入力票!AL140)</f>
        <v/>
      </c>
      <c r="AG131" s="136" t="str">
        <f>IF(留学状況調査入力票!AM140="","",留学状況調査入力票!AM140)</f>
        <v/>
      </c>
      <c r="AH131" s="136" t="str">
        <f>IF(留学状況調査入力票!AN140="","",留学状況調査入力票!AN140)</f>
        <v/>
      </c>
      <c r="AI131" s="136" t="str">
        <f>IF(留学状況調査入力票!AO140="","",留学状況調査入力票!AO140)</f>
        <v/>
      </c>
      <c r="AJ131" s="136" t="str">
        <f>IF(留学状況調査入力票!AP140="","",留学状況調査入力票!AP140)</f>
        <v/>
      </c>
      <c r="AK131" s="136" t="str">
        <f>IF(留学状況調査入力票!AQ140="","",留学状況調査入力票!AQ140)</f>
        <v/>
      </c>
    </row>
    <row r="132" spans="1:37">
      <c r="A132" s="137" t="str">
        <f t="shared" si="4"/>
        <v/>
      </c>
      <c r="B132" s="136"/>
      <c r="C132" s="137" t="str">
        <f>IF(留学状況調査入力票!A141="","",留学状況調査入力票!A141)</f>
        <v/>
      </c>
      <c r="D132" s="137" t="str">
        <f>IF(OR(留学状況調査入力票!C141="",留学状況調査入力票!D141="",留学状況調査入力票!E141=""),"",留学状況調査入力票!C141&amp;留学状況調査入力票!D141&amp;留学状況調査入力票!E141)</f>
        <v/>
      </c>
      <c r="E132" s="137"/>
      <c r="F132" s="136" t="str">
        <f>IF(留学状況調査入力票!A141="","",6)</f>
        <v/>
      </c>
      <c r="G132" s="137"/>
      <c r="H132" s="137" t="str">
        <f>IF(留学状況調査入力票!F141="","",留学状況調査入力票!F141)</f>
        <v/>
      </c>
      <c r="I132" s="137"/>
      <c r="J132" s="137" t="str">
        <f>IF(OR(留学状況調査入力票!G141="",留学状況調査入力票!H141=""),"",留学状況調査入力票!G141&amp;留学状況調査入力票!H141)</f>
        <v/>
      </c>
      <c r="K132" s="137"/>
      <c r="L132" s="137" t="str">
        <f>IF(留学状況調査入力票!I141="","",留学状況調査入力票!I141)</f>
        <v/>
      </c>
      <c r="M132" s="137"/>
      <c r="N132" s="137" t="str">
        <f>IF(留学状況調査入力票!J141="","",留学状況調査入力票!J141)</f>
        <v/>
      </c>
      <c r="O132" s="137"/>
      <c r="P132" s="137" t="str">
        <f>IF(OR(留学状況調査入力票!K141="",留学状況調査入力票!L141="",留学状況調査入力票!M141=""),"",留学状況調査入力票!K141&amp;留学状況調査入力票!L141&amp;留学状況調査入力票!M141)</f>
        <v/>
      </c>
      <c r="Q132" s="137"/>
      <c r="R132" s="137" t="str">
        <f>IF(留学状況調査入力票!N141="","",留学状況調査入力票!N141)</f>
        <v/>
      </c>
      <c r="S132" s="137"/>
      <c r="T132" s="137" t="str">
        <f>IF(留学状況調査入力票!O141="","",留学状況調査入力票!O141)</f>
        <v/>
      </c>
      <c r="U132" s="137"/>
      <c r="V132" s="137" t="str">
        <f>IF(留学状況調査入力票!P141="","",留学状況調査入力票!P141)</f>
        <v/>
      </c>
      <c r="W132" s="137"/>
      <c r="X132" s="137" t="str">
        <f>IF(OR(留学状況調査入力票!Q141="",留学状況調査入力票!R141=""),"",留学状況調査入力票!Q141&amp;留学状況調査入力票!R141)</f>
        <v/>
      </c>
      <c r="Y132" s="137"/>
      <c r="Z132" s="137"/>
      <c r="AA132" s="137"/>
      <c r="AB132" s="125" t="str">
        <f>IF(留学状況調査入力票!S141="","",留学状況調査入力票!S141)</f>
        <v/>
      </c>
      <c r="AC132" s="136" t="str">
        <f t="shared" si="5"/>
        <v/>
      </c>
      <c r="AD132" s="125" t="str">
        <f>IF(OR(C132="",留学状況調査入力票!$C$8=""),"",留学状況調査入力票!$C$8)</f>
        <v/>
      </c>
      <c r="AE132" s="136" t="str">
        <f>IF(留学状況調査入力票!AK141="","",留学状況調査入力票!AK141)</f>
        <v/>
      </c>
      <c r="AF132" s="136" t="str">
        <f>IF(留学状況調査入力票!AL141="","",留学状況調査入力票!AL141)</f>
        <v/>
      </c>
      <c r="AG132" s="136" t="str">
        <f>IF(留学状況調査入力票!AM141="","",留学状況調査入力票!AM141)</f>
        <v/>
      </c>
      <c r="AH132" s="136" t="str">
        <f>IF(留学状況調査入力票!AN141="","",留学状況調査入力票!AN141)</f>
        <v/>
      </c>
      <c r="AI132" s="136" t="str">
        <f>IF(留学状況調査入力票!AO141="","",留学状況調査入力票!AO141)</f>
        <v/>
      </c>
      <c r="AJ132" s="136" t="str">
        <f>IF(留学状況調査入力票!AP141="","",留学状況調査入力票!AP141)</f>
        <v/>
      </c>
      <c r="AK132" s="136" t="str">
        <f>IF(留学状況調査入力票!AQ141="","",留学状況調査入力票!AQ141)</f>
        <v/>
      </c>
    </row>
    <row r="133" spans="1:37">
      <c r="A133" s="137" t="str">
        <f t="shared" si="4"/>
        <v/>
      </c>
      <c r="B133" s="136"/>
      <c r="C133" s="137" t="str">
        <f>IF(留学状況調査入力票!A142="","",留学状況調査入力票!A142)</f>
        <v/>
      </c>
      <c r="D133" s="137" t="str">
        <f>IF(OR(留学状況調査入力票!C142="",留学状況調査入力票!D142="",留学状況調査入力票!E142=""),"",留学状況調査入力票!C142&amp;留学状況調査入力票!D142&amp;留学状況調査入力票!E142)</f>
        <v/>
      </c>
      <c r="E133" s="137"/>
      <c r="F133" s="136" t="str">
        <f>IF(留学状況調査入力票!A142="","",6)</f>
        <v/>
      </c>
      <c r="G133" s="137"/>
      <c r="H133" s="137" t="str">
        <f>IF(留学状況調査入力票!F142="","",留学状況調査入力票!F142)</f>
        <v/>
      </c>
      <c r="I133" s="137"/>
      <c r="J133" s="137" t="str">
        <f>IF(OR(留学状況調査入力票!G142="",留学状況調査入力票!H142=""),"",留学状況調査入力票!G142&amp;留学状況調査入力票!H142)</f>
        <v/>
      </c>
      <c r="K133" s="137"/>
      <c r="L133" s="137" t="str">
        <f>IF(留学状況調査入力票!I142="","",留学状況調査入力票!I142)</f>
        <v/>
      </c>
      <c r="M133" s="137"/>
      <c r="N133" s="137" t="str">
        <f>IF(留学状況調査入力票!J142="","",留学状況調査入力票!J142)</f>
        <v/>
      </c>
      <c r="O133" s="137"/>
      <c r="P133" s="137" t="str">
        <f>IF(OR(留学状況調査入力票!K142="",留学状況調査入力票!L142="",留学状況調査入力票!M142=""),"",留学状況調査入力票!K142&amp;留学状況調査入力票!L142&amp;留学状況調査入力票!M142)</f>
        <v/>
      </c>
      <c r="Q133" s="137"/>
      <c r="R133" s="137" t="str">
        <f>IF(留学状況調査入力票!N142="","",留学状況調査入力票!N142)</f>
        <v/>
      </c>
      <c r="S133" s="137"/>
      <c r="T133" s="137" t="str">
        <f>IF(留学状況調査入力票!O142="","",留学状況調査入力票!O142)</f>
        <v/>
      </c>
      <c r="U133" s="137"/>
      <c r="V133" s="137" t="str">
        <f>IF(留学状況調査入力票!P142="","",留学状況調査入力票!P142)</f>
        <v/>
      </c>
      <c r="W133" s="137"/>
      <c r="X133" s="137" t="str">
        <f>IF(OR(留学状況調査入力票!Q142="",留学状況調査入力票!R142=""),"",留学状況調査入力票!Q142&amp;留学状況調査入力票!R142)</f>
        <v/>
      </c>
      <c r="Y133" s="137"/>
      <c r="Z133" s="137"/>
      <c r="AA133" s="137"/>
      <c r="AB133" s="125" t="str">
        <f>IF(留学状況調査入力票!S142="","",留学状況調査入力票!S142)</f>
        <v/>
      </c>
      <c r="AC133" s="136" t="str">
        <f t="shared" si="5"/>
        <v/>
      </c>
      <c r="AD133" s="125" t="str">
        <f>IF(OR(C133="",留学状況調査入力票!$C$8=""),"",留学状況調査入力票!$C$8)</f>
        <v/>
      </c>
      <c r="AE133" s="136" t="str">
        <f>IF(留学状況調査入力票!AK142="","",留学状況調査入力票!AK142)</f>
        <v/>
      </c>
      <c r="AF133" s="136" t="str">
        <f>IF(留学状況調査入力票!AL142="","",留学状況調査入力票!AL142)</f>
        <v/>
      </c>
      <c r="AG133" s="136" t="str">
        <f>IF(留学状況調査入力票!AM142="","",留学状況調査入力票!AM142)</f>
        <v/>
      </c>
      <c r="AH133" s="136" t="str">
        <f>IF(留学状況調査入力票!AN142="","",留学状況調査入力票!AN142)</f>
        <v/>
      </c>
      <c r="AI133" s="136" t="str">
        <f>IF(留学状況調査入力票!AO142="","",留学状況調査入力票!AO142)</f>
        <v/>
      </c>
      <c r="AJ133" s="136" t="str">
        <f>IF(留学状況調査入力票!AP142="","",留学状況調査入力票!AP142)</f>
        <v/>
      </c>
      <c r="AK133" s="136" t="str">
        <f>IF(留学状況調査入力票!AQ142="","",留学状況調査入力票!AQ142)</f>
        <v/>
      </c>
    </row>
    <row r="134" spans="1:37">
      <c r="A134" s="137" t="str">
        <f t="shared" si="4"/>
        <v/>
      </c>
      <c r="B134" s="136"/>
      <c r="C134" s="137" t="str">
        <f>IF(留学状況調査入力票!A143="","",留学状況調査入力票!A143)</f>
        <v/>
      </c>
      <c r="D134" s="137" t="str">
        <f>IF(OR(留学状況調査入力票!C143="",留学状況調査入力票!D143="",留学状況調査入力票!E143=""),"",留学状況調査入力票!C143&amp;留学状況調査入力票!D143&amp;留学状況調査入力票!E143)</f>
        <v/>
      </c>
      <c r="E134" s="137"/>
      <c r="F134" s="136" t="str">
        <f>IF(留学状況調査入力票!A143="","",6)</f>
        <v/>
      </c>
      <c r="G134" s="137"/>
      <c r="H134" s="137" t="str">
        <f>IF(留学状況調査入力票!F143="","",留学状況調査入力票!F143)</f>
        <v/>
      </c>
      <c r="I134" s="137"/>
      <c r="J134" s="137" t="str">
        <f>IF(OR(留学状況調査入力票!G143="",留学状況調査入力票!H143=""),"",留学状況調査入力票!G143&amp;留学状況調査入力票!H143)</f>
        <v/>
      </c>
      <c r="K134" s="137"/>
      <c r="L134" s="137" t="str">
        <f>IF(留学状況調査入力票!I143="","",留学状況調査入力票!I143)</f>
        <v/>
      </c>
      <c r="M134" s="137"/>
      <c r="N134" s="137" t="str">
        <f>IF(留学状況調査入力票!J143="","",留学状況調査入力票!J143)</f>
        <v/>
      </c>
      <c r="O134" s="137"/>
      <c r="P134" s="137" t="str">
        <f>IF(OR(留学状況調査入力票!K143="",留学状況調査入力票!L143="",留学状況調査入力票!M143=""),"",留学状況調査入力票!K143&amp;留学状況調査入力票!L143&amp;留学状況調査入力票!M143)</f>
        <v/>
      </c>
      <c r="Q134" s="137"/>
      <c r="R134" s="137" t="str">
        <f>IF(留学状況調査入力票!N143="","",留学状況調査入力票!N143)</f>
        <v/>
      </c>
      <c r="S134" s="137"/>
      <c r="T134" s="137" t="str">
        <f>IF(留学状況調査入力票!O143="","",留学状況調査入力票!O143)</f>
        <v/>
      </c>
      <c r="U134" s="137"/>
      <c r="V134" s="137" t="str">
        <f>IF(留学状況調査入力票!P143="","",留学状況調査入力票!P143)</f>
        <v/>
      </c>
      <c r="W134" s="137"/>
      <c r="X134" s="137" t="str">
        <f>IF(OR(留学状況調査入力票!Q143="",留学状況調査入力票!R143=""),"",留学状況調査入力票!Q143&amp;留学状況調査入力票!R143)</f>
        <v/>
      </c>
      <c r="Y134" s="137"/>
      <c r="Z134" s="137"/>
      <c r="AA134" s="137"/>
      <c r="AB134" s="125" t="str">
        <f>IF(留学状況調査入力票!S143="","",留学状況調査入力票!S143)</f>
        <v/>
      </c>
      <c r="AC134" s="136" t="str">
        <f t="shared" si="5"/>
        <v/>
      </c>
      <c r="AD134" s="125" t="str">
        <f>IF(OR(C134="",留学状況調査入力票!$C$8=""),"",留学状況調査入力票!$C$8)</f>
        <v/>
      </c>
      <c r="AE134" s="136" t="str">
        <f>IF(留学状況調査入力票!AK143="","",留学状況調査入力票!AK143)</f>
        <v/>
      </c>
      <c r="AF134" s="136" t="str">
        <f>IF(留学状況調査入力票!AL143="","",留学状況調査入力票!AL143)</f>
        <v/>
      </c>
      <c r="AG134" s="136" t="str">
        <f>IF(留学状況調査入力票!AM143="","",留学状況調査入力票!AM143)</f>
        <v/>
      </c>
      <c r="AH134" s="136" t="str">
        <f>IF(留学状況調査入力票!AN143="","",留学状況調査入力票!AN143)</f>
        <v/>
      </c>
      <c r="AI134" s="136" t="str">
        <f>IF(留学状況調査入力票!AO143="","",留学状況調査入力票!AO143)</f>
        <v/>
      </c>
      <c r="AJ134" s="136" t="str">
        <f>IF(留学状況調査入力票!AP143="","",留学状況調査入力票!AP143)</f>
        <v/>
      </c>
      <c r="AK134" s="136" t="str">
        <f>IF(留学状況調査入力票!AQ143="","",留学状況調査入力票!AQ143)</f>
        <v/>
      </c>
    </row>
    <row r="135" spans="1:37">
      <c r="A135" s="137" t="str">
        <f t="shared" si="4"/>
        <v/>
      </c>
      <c r="B135" s="136"/>
      <c r="C135" s="137" t="str">
        <f>IF(留学状況調査入力票!A144="","",留学状況調査入力票!A144)</f>
        <v/>
      </c>
      <c r="D135" s="137" t="str">
        <f>IF(OR(留学状況調査入力票!C144="",留学状況調査入力票!D144="",留学状況調査入力票!E144=""),"",留学状況調査入力票!C144&amp;留学状況調査入力票!D144&amp;留学状況調査入力票!E144)</f>
        <v/>
      </c>
      <c r="E135" s="137"/>
      <c r="F135" s="136" t="str">
        <f>IF(留学状況調査入力票!A144="","",6)</f>
        <v/>
      </c>
      <c r="G135" s="137"/>
      <c r="H135" s="137" t="str">
        <f>IF(留学状況調査入力票!F144="","",留学状況調査入力票!F144)</f>
        <v/>
      </c>
      <c r="I135" s="137"/>
      <c r="J135" s="137" t="str">
        <f>IF(OR(留学状況調査入力票!G144="",留学状況調査入力票!H144=""),"",留学状況調査入力票!G144&amp;留学状況調査入力票!H144)</f>
        <v/>
      </c>
      <c r="K135" s="137"/>
      <c r="L135" s="137" t="str">
        <f>IF(留学状況調査入力票!I144="","",留学状況調査入力票!I144)</f>
        <v/>
      </c>
      <c r="M135" s="137"/>
      <c r="N135" s="137" t="str">
        <f>IF(留学状況調査入力票!J144="","",留学状況調査入力票!J144)</f>
        <v/>
      </c>
      <c r="O135" s="137"/>
      <c r="P135" s="137" t="str">
        <f>IF(OR(留学状況調査入力票!K144="",留学状況調査入力票!L144="",留学状況調査入力票!M144=""),"",留学状況調査入力票!K144&amp;留学状況調査入力票!L144&amp;留学状況調査入力票!M144)</f>
        <v/>
      </c>
      <c r="Q135" s="137"/>
      <c r="R135" s="137" t="str">
        <f>IF(留学状況調査入力票!N144="","",留学状況調査入力票!N144)</f>
        <v/>
      </c>
      <c r="S135" s="137"/>
      <c r="T135" s="137" t="str">
        <f>IF(留学状況調査入力票!O144="","",留学状況調査入力票!O144)</f>
        <v/>
      </c>
      <c r="U135" s="137"/>
      <c r="V135" s="137" t="str">
        <f>IF(留学状況調査入力票!P144="","",留学状況調査入力票!P144)</f>
        <v/>
      </c>
      <c r="W135" s="137"/>
      <c r="X135" s="137" t="str">
        <f>IF(OR(留学状況調査入力票!Q144="",留学状況調査入力票!R144=""),"",留学状況調査入力票!Q144&amp;留学状況調査入力票!R144)</f>
        <v/>
      </c>
      <c r="Y135" s="137"/>
      <c r="Z135" s="137"/>
      <c r="AA135" s="137"/>
      <c r="AB135" s="125" t="str">
        <f>IF(留学状況調査入力票!S144="","",留学状況調査入力票!S144)</f>
        <v/>
      </c>
      <c r="AC135" s="136" t="str">
        <f t="shared" si="5"/>
        <v/>
      </c>
      <c r="AD135" s="125" t="str">
        <f>IF(OR(C135="",留学状況調査入力票!$C$8=""),"",留学状況調査入力票!$C$8)</f>
        <v/>
      </c>
      <c r="AE135" s="136" t="str">
        <f>IF(留学状況調査入力票!AK144="","",留学状況調査入力票!AK144)</f>
        <v/>
      </c>
      <c r="AF135" s="136" t="str">
        <f>IF(留学状況調査入力票!AL144="","",留学状況調査入力票!AL144)</f>
        <v/>
      </c>
      <c r="AG135" s="136" t="str">
        <f>IF(留学状況調査入力票!AM144="","",留学状況調査入力票!AM144)</f>
        <v/>
      </c>
      <c r="AH135" s="136" t="str">
        <f>IF(留学状況調査入力票!AN144="","",留学状況調査入力票!AN144)</f>
        <v/>
      </c>
      <c r="AI135" s="136" t="str">
        <f>IF(留学状況調査入力票!AO144="","",留学状況調査入力票!AO144)</f>
        <v/>
      </c>
      <c r="AJ135" s="136" t="str">
        <f>IF(留学状況調査入力票!AP144="","",留学状況調査入力票!AP144)</f>
        <v/>
      </c>
      <c r="AK135" s="136" t="str">
        <f>IF(留学状況調査入力票!AQ144="","",留学状況調査入力票!AQ144)</f>
        <v/>
      </c>
    </row>
    <row r="136" spans="1:37">
      <c r="A136" s="137" t="str">
        <f t="shared" si="4"/>
        <v/>
      </c>
      <c r="B136" s="136"/>
      <c r="C136" s="137" t="str">
        <f>IF(留学状況調査入力票!A145="","",留学状況調査入力票!A145)</f>
        <v/>
      </c>
      <c r="D136" s="137" t="str">
        <f>IF(OR(留学状況調査入力票!C145="",留学状況調査入力票!D145="",留学状況調査入力票!E145=""),"",留学状況調査入力票!C145&amp;留学状況調査入力票!D145&amp;留学状況調査入力票!E145)</f>
        <v/>
      </c>
      <c r="E136" s="137"/>
      <c r="F136" s="136" t="str">
        <f>IF(留学状況調査入力票!A145="","",6)</f>
        <v/>
      </c>
      <c r="G136" s="137"/>
      <c r="H136" s="137" t="str">
        <f>IF(留学状況調査入力票!F145="","",留学状況調査入力票!F145)</f>
        <v/>
      </c>
      <c r="I136" s="137"/>
      <c r="J136" s="137" t="str">
        <f>IF(OR(留学状況調査入力票!G145="",留学状況調査入力票!H145=""),"",留学状況調査入力票!G145&amp;留学状況調査入力票!H145)</f>
        <v/>
      </c>
      <c r="K136" s="137"/>
      <c r="L136" s="137" t="str">
        <f>IF(留学状況調査入力票!I145="","",留学状況調査入力票!I145)</f>
        <v/>
      </c>
      <c r="M136" s="137"/>
      <c r="N136" s="137" t="str">
        <f>IF(留学状況調査入力票!J145="","",留学状況調査入力票!J145)</f>
        <v/>
      </c>
      <c r="O136" s="137"/>
      <c r="P136" s="137" t="str">
        <f>IF(OR(留学状況調査入力票!K145="",留学状況調査入力票!L145="",留学状況調査入力票!M145=""),"",留学状況調査入力票!K145&amp;留学状況調査入力票!L145&amp;留学状況調査入力票!M145)</f>
        <v/>
      </c>
      <c r="Q136" s="137"/>
      <c r="R136" s="137" t="str">
        <f>IF(留学状況調査入力票!N145="","",留学状況調査入力票!N145)</f>
        <v/>
      </c>
      <c r="S136" s="137"/>
      <c r="T136" s="137" t="str">
        <f>IF(留学状況調査入力票!O145="","",留学状況調査入力票!O145)</f>
        <v/>
      </c>
      <c r="U136" s="137"/>
      <c r="V136" s="137" t="str">
        <f>IF(留学状況調査入力票!P145="","",留学状況調査入力票!P145)</f>
        <v/>
      </c>
      <c r="W136" s="137"/>
      <c r="X136" s="137" t="str">
        <f>IF(OR(留学状況調査入力票!Q145="",留学状況調査入力票!R145=""),"",留学状況調査入力票!Q145&amp;留学状況調査入力票!R145)</f>
        <v/>
      </c>
      <c r="Y136" s="137"/>
      <c r="Z136" s="137"/>
      <c r="AA136" s="137"/>
      <c r="AB136" s="125" t="str">
        <f>IF(留学状況調査入力票!S145="","",留学状況調査入力票!S145)</f>
        <v/>
      </c>
      <c r="AC136" s="136" t="str">
        <f t="shared" si="5"/>
        <v/>
      </c>
      <c r="AD136" s="125" t="str">
        <f>IF(OR(C136="",留学状況調査入力票!$C$8=""),"",留学状況調査入力票!$C$8)</f>
        <v/>
      </c>
      <c r="AE136" s="136" t="str">
        <f>IF(留学状況調査入力票!AK145="","",留学状況調査入力票!AK145)</f>
        <v/>
      </c>
      <c r="AF136" s="136" t="str">
        <f>IF(留学状況調査入力票!AL145="","",留学状況調査入力票!AL145)</f>
        <v/>
      </c>
      <c r="AG136" s="136" t="str">
        <f>IF(留学状況調査入力票!AM145="","",留学状況調査入力票!AM145)</f>
        <v/>
      </c>
      <c r="AH136" s="136" t="str">
        <f>IF(留学状況調査入力票!AN145="","",留学状況調査入力票!AN145)</f>
        <v/>
      </c>
      <c r="AI136" s="136" t="str">
        <f>IF(留学状況調査入力票!AO145="","",留学状況調査入力票!AO145)</f>
        <v/>
      </c>
      <c r="AJ136" s="136" t="str">
        <f>IF(留学状況調査入力票!AP145="","",留学状況調査入力票!AP145)</f>
        <v/>
      </c>
      <c r="AK136" s="136" t="str">
        <f>IF(留学状況調査入力票!AQ145="","",留学状況調査入力票!AQ145)</f>
        <v/>
      </c>
    </row>
    <row r="137" spans="1:37">
      <c r="A137" s="137" t="str">
        <f t="shared" si="4"/>
        <v/>
      </c>
      <c r="B137" s="136"/>
      <c r="C137" s="137" t="str">
        <f>IF(留学状況調査入力票!A146="","",留学状況調査入力票!A146)</f>
        <v/>
      </c>
      <c r="D137" s="137" t="str">
        <f>IF(OR(留学状況調査入力票!C146="",留学状況調査入力票!D146="",留学状況調査入力票!E146=""),"",留学状況調査入力票!C146&amp;留学状況調査入力票!D146&amp;留学状況調査入力票!E146)</f>
        <v/>
      </c>
      <c r="E137" s="137"/>
      <c r="F137" s="136" t="str">
        <f>IF(留学状況調査入力票!A146="","",6)</f>
        <v/>
      </c>
      <c r="G137" s="137"/>
      <c r="H137" s="137" t="str">
        <f>IF(留学状況調査入力票!F146="","",留学状況調査入力票!F146)</f>
        <v/>
      </c>
      <c r="I137" s="137"/>
      <c r="J137" s="137" t="str">
        <f>IF(OR(留学状況調査入力票!G146="",留学状況調査入力票!H146=""),"",留学状況調査入力票!G146&amp;留学状況調査入力票!H146)</f>
        <v/>
      </c>
      <c r="K137" s="137"/>
      <c r="L137" s="137" t="str">
        <f>IF(留学状況調査入力票!I146="","",留学状況調査入力票!I146)</f>
        <v/>
      </c>
      <c r="M137" s="137"/>
      <c r="N137" s="137" t="str">
        <f>IF(留学状況調査入力票!J146="","",留学状況調査入力票!J146)</f>
        <v/>
      </c>
      <c r="O137" s="137"/>
      <c r="P137" s="137" t="str">
        <f>IF(OR(留学状況調査入力票!K146="",留学状況調査入力票!L146="",留学状況調査入力票!M146=""),"",留学状況調査入力票!K146&amp;留学状況調査入力票!L146&amp;留学状況調査入力票!M146)</f>
        <v/>
      </c>
      <c r="Q137" s="137"/>
      <c r="R137" s="137" t="str">
        <f>IF(留学状況調査入力票!N146="","",留学状況調査入力票!N146)</f>
        <v/>
      </c>
      <c r="S137" s="137"/>
      <c r="T137" s="137" t="str">
        <f>IF(留学状況調査入力票!O146="","",留学状況調査入力票!O146)</f>
        <v/>
      </c>
      <c r="U137" s="137"/>
      <c r="V137" s="137" t="str">
        <f>IF(留学状況調査入力票!P146="","",留学状況調査入力票!P146)</f>
        <v/>
      </c>
      <c r="W137" s="137"/>
      <c r="X137" s="137" t="str">
        <f>IF(OR(留学状況調査入力票!Q146="",留学状況調査入力票!R146=""),"",留学状況調査入力票!Q146&amp;留学状況調査入力票!R146)</f>
        <v/>
      </c>
      <c r="Y137" s="137"/>
      <c r="Z137" s="137"/>
      <c r="AA137" s="137"/>
      <c r="AB137" s="125" t="str">
        <f>IF(留学状況調査入力票!S146="","",留学状況調査入力票!S146)</f>
        <v/>
      </c>
      <c r="AC137" s="136" t="str">
        <f t="shared" si="5"/>
        <v/>
      </c>
      <c r="AD137" s="125" t="str">
        <f>IF(OR(C137="",留学状況調査入力票!$C$8=""),"",留学状況調査入力票!$C$8)</f>
        <v/>
      </c>
      <c r="AE137" s="136" t="str">
        <f>IF(留学状況調査入力票!AK146="","",留学状況調査入力票!AK146)</f>
        <v/>
      </c>
      <c r="AF137" s="136" t="str">
        <f>IF(留学状況調査入力票!AL146="","",留学状況調査入力票!AL146)</f>
        <v/>
      </c>
      <c r="AG137" s="136" t="str">
        <f>IF(留学状況調査入力票!AM146="","",留学状況調査入力票!AM146)</f>
        <v/>
      </c>
      <c r="AH137" s="136" t="str">
        <f>IF(留学状況調査入力票!AN146="","",留学状況調査入力票!AN146)</f>
        <v/>
      </c>
      <c r="AI137" s="136" t="str">
        <f>IF(留学状況調査入力票!AO146="","",留学状況調査入力票!AO146)</f>
        <v/>
      </c>
      <c r="AJ137" s="136" t="str">
        <f>IF(留学状況調査入力票!AP146="","",留学状況調査入力票!AP146)</f>
        <v/>
      </c>
      <c r="AK137" s="136" t="str">
        <f>IF(留学状況調査入力票!AQ146="","",留学状況調査入力票!AQ146)</f>
        <v/>
      </c>
    </row>
    <row r="138" spans="1:37">
      <c r="A138" s="137" t="str">
        <f t="shared" si="4"/>
        <v/>
      </c>
      <c r="B138" s="136"/>
      <c r="C138" s="137" t="str">
        <f>IF(留学状況調査入力票!A147="","",留学状況調査入力票!A147)</f>
        <v/>
      </c>
      <c r="D138" s="137" t="str">
        <f>IF(OR(留学状況調査入力票!C147="",留学状況調査入力票!D147="",留学状況調査入力票!E147=""),"",留学状況調査入力票!C147&amp;留学状況調査入力票!D147&amp;留学状況調査入力票!E147)</f>
        <v/>
      </c>
      <c r="E138" s="137"/>
      <c r="F138" s="136" t="str">
        <f>IF(留学状況調査入力票!A147="","",6)</f>
        <v/>
      </c>
      <c r="G138" s="137"/>
      <c r="H138" s="137" t="str">
        <f>IF(留学状況調査入力票!F147="","",留学状況調査入力票!F147)</f>
        <v/>
      </c>
      <c r="I138" s="137"/>
      <c r="J138" s="137" t="str">
        <f>IF(OR(留学状況調査入力票!G147="",留学状況調査入力票!H147=""),"",留学状況調査入力票!G147&amp;留学状況調査入力票!H147)</f>
        <v/>
      </c>
      <c r="K138" s="137"/>
      <c r="L138" s="137" t="str">
        <f>IF(留学状況調査入力票!I147="","",留学状況調査入力票!I147)</f>
        <v/>
      </c>
      <c r="M138" s="137"/>
      <c r="N138" s="137" t="str">
        <f>IF(留学状況調査入力票!J147="","",留学状況調査入力票!J147)</f>
        <v/>
      </c>
      <c r="O138" s="137"/>
      <c r="P138" s="137" t="str">
        <f>IF(OR(留学状況調査入力票!K147="",留学状況調査入力票!L147="",留学状況調査入力票!M147=""),"",留学状況調査入力票!K147&amp;留学状況調査入力票!L147&amp;留学状況調査入力票!M147)</f>
        <v/>
      </c>
      <c r="Q138" s="137"/>
      <c r="R138" s="137" t="str">
        <f>IF(留学状況調査入力票!N147="","",留学状況調査入力票!N147)</f>
        <v/>
      </c>
      <c r="S138" s="137"/>
      <c r="T138" s="137" t="str">
        <f>IF(留学状況調査入力票!O147="","",留学状況調査入力票!O147)</f>
        <v/>
      </c>
      <c r="U138" s="137"/>
      <c r="V138" s="137" t="str">
        <f>IF(留学状況調査入力票!P147="","",留学状況調査入力票!P147)</f>
        <v/>
      </c>
      <c r="W138" s="137"/>
      <c r="X138" s="137" t="str">
        <f>IF(OR(留学状況調査入力票!Q147="",留学状況調査入力票!R147=""),"",留学状況調査入力票!Q147&amp;留学状況調査入力票!R147)</f>
        <v/>
      </c>
      <c r="Y138" s="137"/>
      <c r="Z138" s="137"/>
      <c r="AA138" s="137"/>
      <c r="AB138" s="125" t="str">
        <f>IF(留学状況調査入力票!S147="","",留学状況調査入力票!S147)</f>
        <v/>
      </c>
      <c r="AC138" s="136" t="str">
        <f t="shared" si="5"/>
        <v/>
      </c>
      <c r="AD138" s="125" t="str">
        <f>IF(OR(C138="",留学状況調査入力票!$C$8=""),"",留学状況調査入力票!$C$8)</f>
        <v/>
      </c>
      <c r="AE138" s="136" t="str">
        <f>IF(留学状況調査入力票!AK147="","",留学状況調査入力票!AK147)</f>
        <v/>
      </c>
      <c r="AF138" s="136" t="str">
        <f>IF(留学状況調査入力票!AL147="","",留学状況調査入力票!AL147)</f>
        <v/>
      </c>
      <c r="AG138" s="136" t="str">
        <f>IF(留学状況調査入力票!AM147="","",留学状況調査入力票!AM147)</f>
        <v/>
      </c>
      <c r="AH138" s="136" t="str">
        <f>IF(留学状況調査入力票!AN147="","",留学状況調査入力票!AN147)</f>
        <v/>
      </c>
      <c r="AI138" s="136" t="str">
        <f>IF(留学状況調査入力票!AO147="","",留学状況調査入力票!AO147)</f>
        <v/>
      </c>
      <c r="AJ138" s="136" t="str">
        <f>IF(留学状況調査入力票!AP147="","",留学状況調査入力票!AP147)</f>
        <v/>
      </c>
      <c r="AK138" s="136" t="str">
        <f>IF(留学状況調査入力票!AQ147="","",留学状況調査入力票!AQ147)</f>
        <v/>
      </c>
    </row>
    <row r="139" spans="1:37">
      <c r="A139" s="137" t="str">
        <f t="shared" si="4"/>
        <v/>
      </c>
      <c r="B139" s="136"/>
      <c r="C139" s="137" t="str">
        <f>IF(留学状況調査入力票!A148="","",留学状況調査入力票!A148)</f>
        <v/>
      </c>
      <c r="D139" s="137" t="str">
        <f>IF(OR(留学状況調査入力票!C148="",留学状況調査入力票!D148="",留学状況調査入力票!E148=""),"",留学状況調査入力票!C148&amp;留学状況調査入力票!D148&amp;留学状況調査入力票!E148)</f>
        <v/>
      </c>
      <c r="E139" s="137"/>
      <c r="F139" s="136" t="str">
        <f>IF(留学状況調査入力票!A148="","",6)</f>
        <v/>
      </c>
      <c r="G139" s="137"/>
      <c r="H139" s="137" t="str">
        <f>IF(留学状況調査入力票!F148="","",留学状況調査入力票!F148)</f>
        <v/>
      </c>
      <c r="I139" s="137"/>
      <c r="J139" s="137" t="str">
        <f>IF(OR(留学状況調査入力票!G148="",留学状況調査入力票!H148=""),"",留学状況調査入力票!G148&amp;留学状況調査入力票!H148)</f>
        <v/>
      </c>
      <c r="K139" s="137"/>
      <c r="L139" s="137" t="str">
        <f>IF(留学状況調査入力票!I148="","",留学状況調査入力票!I148)</f>
        <v/>
      </c>
      <c r="M139" s="137"/>
      <c r="N139" s="137" t="str">
        <f>IF(留学状況調査入力票!J148="","",留学状況調査入力票!J148)</f>
        <v/>
      </c>
      <c r="O139" s="137"/>
      <c r="P139" s="137" t="str">
        <f>IF(OR(留学状況調査入力票!K148="",留学状況調査入力票!L148="",留学状況調査入力票!M148=""),"",留学状況調査入力票!K148&amp;留学状況調査入力票!L148&amp;留学状況調査入力票!M148)</f>
        <v/>
      </c>
      <c r="Q139" s="137"/>
      <c r="R139" s="137" t="str">
        <f>IF(留学状況調査入力票!N148="","",留学状況調査入力票!N148)</f>
        <v/>
      </c>
      <c r="S139" s="137"/>
      <c r="T139" s="137" t="str">
        <f>IF(留学状況調査入力票!O148="","",留学状況調査入力票!O148)</f>
        <v/>
      </c>
      <c r="U139" s="137"/>
      <c r="V139" s="137" t="str">
        <f>IF(留学状況調査入力票!P148="","",留学状況調査入力票!P148)</f>
        <v/>
      </c>
      <c r="W139" s="137"/>
      <c r="X139" s="137" t="str">
        <f>IF(OR(留学状況調査入力票!Q148="",留学状況調査入力票!R148=""),"",留学状況調査入力票!Q148&amp;留学状況調査入力票!R148)</f>
        <v/>
      </c>
      <c r="Y139" s="137"/>
      <c r="Z139" s="137"/>
      <c r="AA139" s="137"/>
      <c r="AB139" s="125" t="str">
        <f>IF(留学状況調査入力票!S148="","",留学状況調査入力票!S148)</f>
        <v/>
      </c>
      <c r="AC139" s="136" t="str">
        <f t="shared" si="5"/>
        <v/>
      </c>
      <c r="AD139" s="125" t="str">
        <f>IF(OR(C139="",留学状況調査入力票!$C$8=""),"",留学状況調査入力票!$C$8)</f>
        <v/>
      </c>
      <c r="AE139" s="136" t="str">
        <f>IF(留学状況調査入力票!AK148="","",留学状況調査入力票!AK148)</f>
        <v/>
      </c>
      <c r="AF139" s="136" t="str">
        <f>IF(留学状況調査入力票!AL148="","",留学状況調査入力票!AL148)</f>
        <v/>
      </c>
      <c r="AG139" s="136" t="str">
        <f>IF(留学状況調査入力票!AM148="","",留学状況調査入力票!AM148)</f>
        <v/>
      </c>
      <c r="AH139" s="136" t="str">
        <f>IF(留学状況調査入力票!AN148="","",留学状況調査入力票!AN148)</f>
        <v/>
      </c>
      <c r="AI139" s="136" t="str">
        <f>IF(留学状況調査入力票!AO148="","",留学状況調査入力票!AO148)</f>
        <v/>
      </c>
      <c r="AJ139" s="136" t="str">
        <f>IF(留学状況調査入力票!AP148="","",留学状況調査入力票!AP148)</f>
        <v/>
      </c>
      <c r="AK139" s="136" t="str">
        <f>IF(留学状況調査入力票!AQ148="","",留学状況調査入力票!AQ148)</f>
        <v/>
      </c>
    </row>
    <row r="140" spans="1:37">
      <c r="A140" s="137" t="str">
        <f t="shared" si="4"/>
        <v/>
      </c>
      <c r="B140" s="136"/>
      <c r="C140" s="137" t="str">
        <f>IF(留学状況調査入力票!A149="","",留学状況調査入力票!A149)</f>
        <v/>
      </c>
      <c r="D140" s="137" t="str">
        <f>IF(OR(留学状況調査入力票!C149="",留学状況調査入力票!D149="",留学状況調査入力票!E149=""),"",留学状況調査入力票!C149&amp;留学状況調査入力票!D149&amp;留学状況調査入力票!E149)</f>
        <v/>
      </c>
      <c r="E140" s="137"/>
      <c r="F140" s="136" t="str">
        <f>IF(留学状況調査入力票!A149="","",6)</f>
        <v/>
      </c>
      <c r="G140" s="137"/>
      <c r="H140" s="137" t="str">
        <f>IF(留学状況調査入力票!F149="","",留学状況調査入力票!F149)</f>
        <v/>
      </c>
      <c r="I140" s="137"/>
      <c r="J140" s="137" t="str">
        <f>IF(OR(留学状況調査入力票!G149="",留学状況調査入力票!H149=""),"",留学状況調査入力票!G149&amp;留学状況調査入力票!H149)</f>
        <v/>
      </c>
      <c r="K140" s="137"/>
      <c r="L140" s="137" t="str">
        <f>IF(留学状況調査入力票!I149="","",留学状況調査入力票!I149)</f>
        <v/>
      </c>
      <c r="M140" s="137"/>
      <c r="N140" s="137" t="str">
        <f>IF(留学状況調査入力票!J149="","",留学状況調査入力票!J149)</f>
        <v/>
      </c>
      <c r="O140" s="137"/>
      <c r="P140" s="137" t="str">
        <f>IF(OR(留学状況調査入力票!K149="",留学状況調査入力票!L149="",留学状況調査入力票!M149=""),"",留学状況調査入力票!K149&amp;留学状況調査入力票!L149&amp;留学状況調査入力票!M149)</f>
        <v/>
      </c>
      <c r="Q140" s="137"/>
      <c r="R140" s="137" t="str">
        <f>IF(留学状況調査入力票!N149="","",留学状況調査入力票!N149)</f>
        <v/>
      </c>
      <c r="S140" s="137"/>
      <c r="T140" s="137" t="str">
        <f>IF(留学状況調査入力票!O149="","",留学状況調査入力票!O149)</f>
        <v/>
      </c>
      <c r="U140" s="137"/>
      <c r="V140" s="137" t="str">
        <f>IF(留学状況調査入力票!P149="","",留学状況調査入力票!P149)</f>
        <v/>
      </c>
      <c r="W140" s="137"/>
      <c r="X140" s="137" t="str">
        <f>IF(OR(留学状況調査入力票!Q149="",留学状況調査入力票!R149=""),"",留学状況調査入力票!Q149&amp;留学状況調査入力票!R149)</f>
        <v/>
      </c>
      <c r="Y140" s="137"/>
      <c r="Z140" s="137"/>
      <c r="AA140" s="137"/>
      <c r="AB140" s="125" t="str">
        <f>IF(留学状況調査入力票!S149="","",留学状況調査入力票!S149)</f>
        <v/>
      </c>
      <c r="AC140" s="136" t="str">
        <f t="shared" si="5"/>
        <v/>
      </c>
      <c r="AD140" s="125" t="str">
        <f>IF(OR(C140="",留学状況調査入力票!$C$8=""),"",留学状況調査入力票!$C$8)</f>
        <v/>
      </c>
      <c r="AE140" s="136" t="str">
        <f>IF(留学状況調査入力票!AK149="","",留学状況調査入力票!AK149)</f>
        <v/>
      </c>
      <c r="AF140" s="136" t="str">
        <f>IF(留学状況調査入力票!AL149="","",留学状況調査入力票!AL149)</f>
        <v/>
      </c>
      <c r="AG140" s="136" t="str">
        <f>IF(留学状況調査入力票!AM149="","",留学状況調査入力票!AM149)</f>
        <v/>
      </c>
      <c r="AH140" s="136" t="str">
        <f>IF(留学状況調査入力票!AN149="","",留学状況調査入力票!AN149)</f>
        <v/>
      </c>
      <c r="AI140" s="136" t="str">
        <f>IF(留学状況調査入力票!AO149="","",留学状況調査入力票!AO149)</f>
        <v/>
      </c>
      <c r="AJ140" s="136" t="str">
        <f>IF(留学状況調査入力票!AP149="","",留学状況調査入力票!AP149)</f>
        <v/>
      </c>
      <c r="AK140" s="136" t="str">
        <f>IF(留学状況調査入力票!AQ149="","",留学状況調査入力票!AQ149)</f>
        <v/>
      </c>
    </row>
    <row r="141" spans="1:37">
      <c r="A141" s="137" t="str">
        <f t="shared" si="4"/>
        <v/>
      </c>
      <c r="B141" s="136"/>
      <c r="C141" s="137" t="str">
        <f>IF(留学状況調査入力票!A150="","",留学状況調査入力票!A150)</f>
        <v/>
      </c>
      <c r="D141" s="137" t="str">
        <f>IF(OR(留学状況調査入力票!C150="",留学状況調査入力票!D150="",留学状況調査入力票!E150=""),"",留学状況調査入力票!C150&amp;留学状況調査入力票!D150&amp;留学状況調査入力票!E150)</f>
        <v/>
      </c>
      <c r="E141" s="137"/>
      <c r="F141" s="136" t="str">
        <f>IF(留学状況調査入力票!A150="","",6)</f>
        <v/>
      </c>
      <c r="G141" s="137"/>
      <c r="H141" s="137" t="str">
        <f>IF(留学状況調査入力票!F150="","",留学状況調査入力票!F150)</f>
        <v/>
      </c>
      <c r="I141" s="137"/>
      <c r="J141" s="137" t="str">
        <f>IF(OR(留学状況調査入力票!G150="",留学状況調査入力票!H150=""),"",留学状況調査入力票!G150&amp;留学状況調査入力票!H150)</f>
        <v/>
      </c>
      <c r="K141" s="137"/>
      <c r="L141" s="137" t="str">
        <f>IF(留学状況調査入力票!I150="","",留学状況調査入力票!I150)</f>
        <v/>
      </c>
      <c r="M141" s="137"/>
      <c r="N141" s="137" t="str">
        <f>IF(留学状況調査入力票!J150="","",留学状況調査入力票!J150)</f>
        <v/>
      </c>
      <c r="O141" s="137"/>
      <c r="P141" s="137" t="str">
        <f>IF(OR(留学状況調査入力票!K150="",留学状況調査入力票!L150="",留学状況調査入力票!M150=""),"",留学状況調査入力票!K150&amp;留学状況調査入力票!L150&amp;留学状況調査入力票!M150)</f>
        <v/>
      </c>
      <c r="Q141" s="137"/>
      <c r="R141" s="137" t="str">
        <f>IF(留学状況調査入力票!N150="","",留学状況調査入力票!N150)</f>
        <v/>
      </c>
      <c r="S141" s="137"/>
      <c r="T141" s="137" t="str">
        <f>IF(留学状況調査入力票!O150="","",留学状況調査入力票!O150)</f>
        <v/>
      </c>
      <c r="U141" s="137"/>
      <c r="V141" s="137" t="str">
        <f>IF(留学状況調査入力票!P150="","",留学状況調査入力票!P150)</f>
        <v/>
      </c>
      <c r="W141" s="137"/>
      <c r="X141" s="137" t="str">
        <f>IF(OR(留学状況調査入力票!Q150="",留学状況調査入力票!R150=""),"",留学状況調査入力票!Q150&amp;留学状況調査入力票!R150)</f>
        <v/>
      </c>
      <c r="Y141" s="137"/>
      <c r="Z141" s="137"/>
      <c r="AA141" s="137"/>
      <c r="AB141" s="125" t="str">
        <f>IF(留学状況調査入力票!S150="","",留学状況調査入力票!S150)</f>
        <v/>
      </c>
      <c r="AC141" s="136" t="str">
        <f t="shared" si="5"/>
        <v/>
      </c>
      <c r="AD141" s="125" t="str">
        <f>IF(OR(C141="",留学状況調査入力票!$C$8=""),"",留学状況調査入力票!$C$8)</f>
        <v/>
      </c>
      <c r="AE141" s="136" t="str">
        <f>IF(留学状況調査入力票!AK150="","",留学状況調査入力票!AK150)</f>
        <v/>
      </c>
      <c r="AF141" s="136" t="str">
        <f>IF(留学状況調査入力票!AL150="","",留学状況調査入力票!AL150)</f>
        <v/>
      </c>
      <c r="AG141" s="136" t="str">
        <f>IF(留学状況調査入力票!AM150="","",留学状況調査入力票!AM150)</f>
        <v/>
      </c>
      <c r="AH141" s="136" t="str">
        <f>IF(留学状況調査入力票!AN150="","",留学状況調査入力票!AN150)</f>
        <v/>
      </c>
      <c r="AI141" s="136" t="str">
        <f>IF(留学状況調査入力票!AO150="","",留学状況調査入力票!AO150)</f>
        <v/>
      </c>
      <c r="AJ141" s="136" t="str">
        <f>IF(留学状況調査入力票!AP150="","",留学状況調査入力票!AP150)</f>
        <v/>
      </c>
      <c r="AK141" s="136" t="str">
        <f>IF(留学状況調査入力票!AQ150="","",留学状況調査入力票!AQ150)</f>
        <v/>
      </c>
    </row>
    <row r="142" spans="1:37">
      <c r="A142" s="137" t="str">
        <f t="shared" si="4"/>
        <v/>
      </c>
      <c r="B142" s="136"/>
      <c r="C142" s="137" t="str">
        <f>IF(留学状況調査入力票!A151="","",留学状況調査入力票!A151)</f>
        <v/>
      </c>
      <c r="D142" s="137" t="str">
        <f>IF(OR(留学状況調査入力票!C151="",留学状況調査入力票!D151="",留学状況調査入力票!E151=""),"",留学状況調査入力票!C151&amp;留学状況調査入力票!D151&amp;留学状況調査入力票!E151)</f>
        <v/>
      </c>
      <c r="E142" s="137"/>
      <c r="F142" s="136" t="str">
        <f>IF(留学状況調査入力票!A151="","",6)</f>
        <v/>
      </c>
      <c r="G142" s="137"/>
      <c r="H142" s="137" t="str">
        <f>IF(留学状況調査入力票!F151="","",留学状況調査入力票!F151)</f>
        <v/>
      </c>
      <c r="I142" s="137"/>
      <c r="J142" s="137" t="str">
        <f>IF(OR(留学状況調査入力票!G151="",留学状況調査入力票!H151=""),"",留学状況調査入力票!G151&amp;留学状況調査入力票!H151)</f>
        <v/>
      </c>
      <c r="K142" s="137"/>
      <c r="L142" s="137" t="str">
        <f>IF(留学状況調査入力票!I151="","",留学状況調査入力票!I151)</f>
        <v/>
      </c>
      <c r="M142" s="137"/>
      <c r="N142" s="137" t="str">
        <f>IF(留学状況調査入力票!J151="","",留学状況調査入力票!J151)</f>
        <v/>
      </c>
      <c r="O142" s="137"/>
      <c r="P142" s="137" t="str">
        <f>IF(OR(留学状況調査入力票!K151="",留学状況調査入力票!L151="",留学状況調査入力票!M151=""),"",留学状況調査入力票!K151&amp;留学状況調査入力票!L151&amp;留学状況調査入力票!M151)</f>
        <v/>
      </c>
      <c r="Q142" s="137"/>
      <c r="R142" s="137" t="str">
        <f>IF(留学状況調査入力票!N151="","",留学状況調査入力票!N151)</f>
        <v/>
      </c>
      <c r="S142" s="137"/>
      <c r="T142" s="137" t="str">
        <f>IF(留学状況調査入力票!O151="","",留学状況調査入力票!O151)</f>
        <v/>
      </c>
      <c r="U142" s="137"/>
      <c r="V142" s="137" t="str">
        <f>IF(留学状況調査入力票!P151="","",留学状況調査入力票!P151)</f>
        <v/>
      </c>
      <c r="W142" s="137"/>
      <c r="X142" s="137" t="str">
        <f>IF(OR(留学状況調査入力票!Q151="",留学状況調査入力票!R151=""),"",留学状況調査入力票!Q151&amp;留学状況調査入力票!R151)</f>
        <v/>
      </c>
      <c r="Y142" s="137"/>
      <c r="Z142" s="137"/>
      <c r="AA142" s="137"/>
      <c r="AB142" s="125" t="str">
        <f>IF(留学状況調査入力票!S151="","",留学状況調査入力票!S151)</f>
        <v/>
      </c>
      <c r="AC142" s="136" t="str">
        <f t="shared" si="5"/>
        <v/>
      </c>
      <c r="AD142" s="125" t="str">
        <f>IF(OR(C142="",留学状況調査入力票!$C$8=""),"",留学状況調査入力票!$C$8)</f>
        <v/>
      </c>
      <c r="AE142" s="136" t="str">
        <f>IF(留学状況調査入力票!AK151="","",留学状況調査入力票!AK151)</f>
        <v/>
      </c>
      <c r="AF142" s="136" t="str">
        <f>IF(留学状況調査入力票!AL151="","",留学状況調査入力票!AL151)</f>
        <v/>
      </c>
      <c r="AG142" s="136" t="str">
        <f>IF(留学状況調査入力票!AM151="","",留学状況調査入力票!AM151)</f>
        <v/>
      </c>
      <c r="AH142" s="136" t="str">
        <f>IF(留学状況調査入力票!AN151="","",留学状況調査入力票!AN151)</f>
        <v/>
      </c>
      <c r="AI142" s="136" t="str">
        <f>IF(留学状況調査入力票!AO151="","",留学状況調査入力票!AO151)</f>
        <v/>
      </c>
      <c r="AJ142" s="136" t="str">
        <f>IF(留学状況調査入力票!AP151="","",留学状況調査入力票!AP151)</f>
        <v/>
      </c>
      <c r="AK142" s="136" t="str">
        <f>IF(留学状況調査入力票!AQ151="","",留学状況調査入力票!AQ151)</f>
        <v/>
      </c>
    </row>
    <row r="143" spans="1:37">
      <c r="A143" s="137" t="str">
        <f t="shared" si="4"/>
        <v/>
      </c>
      <c r="B143" s="136"/>
      <c r="C143" s="137" t="str">
        <f>IF(留学状況調査入力票!A152="","",留学状況調査入力票!A152)</f>
        <v/>
      </c>
      <c r="D143" s="137" t="str">
        <f>IF(OR(留学状況調査入力票!C152="",留学状況調査入力票!D152="",留学状況調査入力票!E152=""),"",留学状況調査入力票!C152&amp;留学状況調査入力票!D152&amp;留学状況調査入力票!E152)</f>
        <v/>
      </c>
      <c r="E143" s="137"/>
      <c r="F143" s="136" t="str">
        <f>IF(留学状況調査入力票!A152="","",6)</f>
        <v/>
      </c>
      <c r="G143" s="137"/>
      <c r="H143" s="137" t="str">
        <f>IF(留学状況調査入力票!F152="","",留学状況調査入力票!F152)</f>
        <v/>
      </c>
      <c r="I143" s="137"/>
      <c r="J143" s="137" t="str">
        <f>IF(OR(留学状況調査入力票!G152="",留学状況調査入力票!H152=""),"",留学状況調査入力票!G152&amp;留学状況調査入力票!H152)</f>
        <v/>
      </c>
      <c r="K143" s="137"/>
      <c r="L143" s="137" t="str">
        <f>IF(留学状況調査入力票!I152="","",留学状況調査入力票!I152)</f>
        <v/>
      </c>
      <c r="M143" s="137"/>
      <c r="N143" s="137" t="str">
        <f>IF(留学状況調査入力票!J152="","",留学状況調査入力票!J152)</f>
        <v/>
      </c>
      <c r="O143" s="137"/>
      <c r="P143" s="137" t="str">
        <f>IF(OR(留学状況調査入力票!K152="",留学状況調査入力票!L152="",留学状況調査入力票!M152=""),"",留学状況調査入力票!K152&amp;留学状況調査入力票!L152&amp;留学状況調査入力票!M152)</f>
        <v/>
      </c>
      <c r="Q143" s="137"/>
      <c r="R143" s="137" t="str">
        <f>IF(留学状況調査入力票!N152="","",留学状況調査入力票!N152)</f>
        <v/>
      </c>
      <c r="S143" s="137"/>
      <c r="T143" s="137" t="str">
        <f>IF(留学状況調査入力票!O152="","",留学状況調査入力票!O152)</f>
        <v/>
      </c>
      <c r="U143" s="137"/>
      <c r="V143" s="137" t="str">
        <f>IF(留学状況調査入力票!P152="","",留学状況調査入力票!P152)</f>
        <v/>
      </c>
      <c r="W143" s="137"/>
      <c r="X143" s="137" t="str">
        <f>IF(OR(留学状況調査入力票!Q152="",留学状況調査入力票!R152=""),"",留学状況調査入力票!Q152&amp;留学状況調査入力票!R152)</f>
        <v/>
      </c>
      <c r="Y143" s="137"/>
      <c r="Z143" s="137"/>
      <c r="AA143" s="137"/>
      <c r="AB143" s="125" t="str">
        <f>IF(留学状況調査入力票!S152="","",留学状況調査入力票!S152)</f>
        <v/>
      </c>
      <c r="AC143" s="136" t="str">
        <f t="shared" si="5"/>
        <v/>
      </c>
      <c r="AD143" s="125" t="str">
        <f>IF(OR(C143="",留学状況調査入力票!$C$8=""),"",留学状況調査入力票!$C$8)</f>
        <v/>
      </c>
      <c r="AE143" s="136" t="str">
        <f>IF(留学状況調査入力票!AK152="","",留学状況調査入力票!AK152)</f>
        <v/>
      </c>
      <c r="AF143" s="136" t="str">
        <f>IF(留学状況調査入力票!AL152="","",留学状況調査入力票!AL152)</f>
        <v/>
      </c>
      <c r="AG143" s="136" t="str">
        <f>IF(留学状況調査入力票!AM152="","",留学状況調査入力票!AM152)</f>
        <v/>
      </c>
      <c r="AH143" s="136" t="str">
        <f>IF(留学状況調査入力票!AN152="","",留学状況調査入力票!AN152)</f>
        <v/>
      </c>
      <c r="AI143" s="136" t="str">
        <f>IF(留学状況調査入力票!AO152="","",留学状況調査入力票!AO152)</f>
        <v/>
      </c>
      <c r="AJ143" s="136" t="str">
        <f>IF(留学状況調査入力票!AP152="","",留学状況調査入力票!AP152)</f>
        <v/>
      </c>
      <c r="AK143" s="136" t="str">
        <f>IF(留学状況調査入力票!AQ152="","",留学状況調査入力票!AQ152)</f>
        <v/>
      </c>
    </row>
    <row r="144" spans="1:37">
      <c r="A144" s="137" t="str">
        <f t="shared" si="4"/>
        <v/>
      </c>
      <c r="B144" s="136"/>
      <c r="C144" s="137" t="str">
        <f>IF(留学状況調査入力票!A153="","",留学状況調査入力票!A153)</f>
        <v/>
      </c>
      <c r="D144" s="137" t="str">
        <f>IF(OR(留学状況調査入力票!C153="",留学状況調査入力票!D153="",留学状況調査入力票!E153=""),"",留学状況調査入力票!C153&amp;留学状況調査入力票!D153&amp;留学状況調査入力票!E153)</f>
        <v/>
      </c>
      <c r="E144" s="137"/>
      <c r="F144" s="136" t="str">
        <f>IF(留学状況調査入力票!A153="","",6)</f>
        <v/>
      </c>
      <c r="G144" s="137"/>
      <c r="H144" s="137" t="str">
        <f>IF(留学状況調査入力票!F153="","",留学状況調査入力票!F153)</f>
        <v/>
      </c>
      <c r="I144" s="137"/>
      <c r="J144" s="137" t="str">
        <f>IF(OR(留学状況調査入力票!G153="",留学状況調査入力票!H153=""),"",留学状況調査入力票!G153&amp;留学状況調査入力票!H153)</f>
        <v/>
      </c>
      <c r="K144" s="137"/>
      <c r="L144" s="137" t="str">
        <f>IF(留学状況調査入力票!I153="","",留学状況調査入力票!I153)</f>
        <v/>
      </c>
      <c r="M144" s="137"/>
      <c r="N144" s="137" t="str">
        <f>IF(留学状況調査入力票!J153="","",留学状況調査入力票!J153)</f>
        <v/>
      </c>
      <c r="O144" s="137"/>
      <c r="P144" s="137" t="str">
        <f>IF(OR(留学状況調査入力票!K153="",留学状況調査入力票!L153="",留学状況調査入力票!M153=""),"",留学状況調査入力票!K153&amp;留学状況調査入力票!L153&amp;留学状況調査入力票!M153)</f>
        <v/>
      </c>
      <c r="Q144" s="137"/>
      <c r="R144" s="137" t="str">
        <f>IF(留学状況調査入力票!N153="","",留学状況調査入力票!N153)</f>
        <v/>
      </c>
      <c r="S144" s="137"/>
      <c r="T144" s="137" t="str">
        <f>IF(留学状況調査入力票!O153="","",留学状況調査入力票!O153)</f>
        <v/>
      </c>
      <c r="U144" s="137"/>
      <c r="V144" s="137" t="str">
        <f>IF(留学状況調査入力票!P153="","",留学状況調査入力票!P153)</f>
        <v/>
      </c>
      <c r="W144" s="137"/>
      <c r="X144" s="137" t="str">
        <f>IF(OR(留学状況調査入力票!Q153="",留学状況調査入力票!R153=""),"",留学状況調査入力票!Q153&amp;留学状況調査入力票!R153)</f>
        <v/>
      </c>
      <c r="Y144" s="137"/>
      <c r="Z144" s="137"/>
      <c r="AA144" s="137"/>
      <c r="AB144" s="125" t="str">
        <f>IF(留学状況調査入力票!S153="","",留学状況調査入力票!S153)</f>
        <v/>
      </c>
      <c r="AC144" s="136" t="str">
        <f t="shared" si="5"/>
        <v/>
      </c>
      <c r="AD144" s="125" t="str">
        <f>IF(OR(C144="",留学状況調査入力票!$C$8=""),"",留学状況調査入力票!$C$8)</f>
        <v/>
      </c>
      <c r="AE144" s="136" t="str">
        <f>IF(留学状況調査入力票!AK153="","",留学状況調査入力票!AK153)</f>
        <v/>
      </c>
      <c r="AF144" s="136" t="str">
        <f>IF(留学状況調査入力票!AL153="","",留学状況調査入力票!AL153)</f>
        <v/>
      </c>
      <c r="AG144" s="136" t="str">
        <f>IF(留学状況調査入力票!AM153="","",留学状況調査入力票!AM153)</f>
        <v/>
      </c>
      <c r="AH144" s="136" t="str">
        <f>IF(留学状況調査入力票!AN153="","",留学状況調査入力票!AN153)</f>
        <v/>
      </c>
      <c r="AI144" s="136" t="str">
        <f>IF(留学状況調査入力票!AO153="","",留学状況調査入力票!AO153)</f>
        <v/>
      </c>
      <c r="AJ144" s="136" t="str">
        <f>IF(留学状況調査入力票!AP153="","",留学状況調査入力票!AP153)</f>
        <v/>
      </c>
      <c r="AK144" s="136" t="str">
        <f>IF(留学状況調査入力票!AQ153="","",留学状況調査入力票!AQ153)</f>
        <v/>
      </c>
    </row>
    <row r="145" spans="1:37">
      <c r="A145" s="137" t="str">
        <f t="shared" si="4"/>
        <v/>
      </c>
      <c r="B145" s="136"/>
      <c r="C145" s="137" t="str">
        <f>IF(留学状況調査入力票!A154="","",留学状況調査入力票!A154)</f>
        <v/>
      </c>
      <c r="D145" s="137" t="str">
        <f>IF(OR(留学状況調査入力票!C154="",留学状況調査入力票!D154="",留学状況調査入力票!E154=""),"",留学状況調査入力票!C154&amp;留学状況調査入力票!D154&amp;留学状況調査入力票!E154)</f>
        <v/>
      </c>
      <c r="E145" s="137"/>
      <c r="F145" s="136" t="str">
        <f>IF(留学状況調査入力票!A154="","",6)</f>
        <v/>
      </c>
      <c r="G145" s="137"/>
      <c r="H145" s="137" t="str">
        <f>IF(留学状況調査入力票!F154="","",留学状況調査入力票!F154)</f>
        <v/>
      </c>
      <c r="I145" s="137"/>
      <c r="J145" s="137" t="str">
        <f>IF(OR(留学状況調査入力票!G154="",留学状況調査入力票!H154=""),"",留学状況調査入力票!G154&amp;留学状況調査入力票!H154)</f>
        <v/>
      </c>
      <c r="K145" s="137"/>
      <c r="L145" s="137" t="str">
        <f>IF(留学状況調査入力票!I154="","",留学状況調査入力票!I154)</f>
        <v/>
      </c>
      <c r="M145" s="137"/>
      <c r="N145" s="137" t="str">
        <f>IF(留学状況調査入力票!J154="","",留学状況調査入力票!J154)</f>
        <v/>
      </c>
      <c r="O145" s="137"/>
      <c r="P145" s="137" t="str">
        <f>IF(OR(留学状況調査入力票!K154="",留学状況調査入力票!L154="",留学状況調査入力票!M154=""),"",留学状況調査入力票!K154&amp;留学状況調査入力票!L154&amp;留学状況調査入力票!M154)</f>
        <v/>
      </c>
      <c r="Q145" s="137"/>
      <c r="R145" s="137" t="str">
        <f>IF(留学状況調査入力票!N154="","",留学状況調査入力票!N154)</f>
        <v/>
      </c>
      <c r="S145" s="137"/>
      <c r="T145" s="137" t="str">
        <f>IF(留学状況調査入力票!O154="","",留学状況調査入力票!O154)</f>
        <v/>
      </c>
      <c r="U145" s="137"/>
      <c r="V145" s="137" t="str">
        <f>IF(留学状況調査入力票!P154="","",留学状況調査入力票!P154)</f>
        <v/>
      </c>
      <c r="W145" s="137"/>
      <c r="X145" s="137" t="str">
        <f>IF(OR(留学状況調査入力票!Q154="",留学状況調査入力票!R154=""),"",留学状況調査入力票!Q154&amp;留学状況調査入力票!R154)</f>
        <v/>
      </c>
      <c r="Y145" s="137"/>
      <c r="Z145" s="137"/>
      <c r="AA145" s="137"/>
      <c r="AB145" s="125" t="str">
        <f>IF(留学状況調査入力票!S154="","",留学状況調査入力票!S154)</f>
        <v/>
      </c>
      <c r="AC145" s="136" t="str">
        <f t="shared" si="5"/>
        <v/>
      </c>
      <c r="AD145" s="125" t="str">
        <f>IF(OR(C145="",留学状況調査入力票!$C$8=""),"",留学状況調査入力票!$C$8)</f>
        <v/>
      </c>
      <c r="AE145" s="136" t="str">
        <f>IF(留学状況調査入力票!AK154="","",留学状況調査入力票!AK154)</f>
        <v/>
      </c>
      <c r="AF145" s="136" t="str">
        <f>IF(留学状況調査入力票!AL154="","",留学状況調査入力票!AL154)</f>
        <v/>
      </c>
      <c r="AG145" s="136" t="str">
        <f>IF(留学状況調査入力票!AM154="","",留学状況調査入力票!AM154)</f>
        <v/>
      </c>
      <c r="AH145" s="136" t="str">
        <f>IF(留学状況調査入力票!AN154="","",留学状況調査入力票!AN154)</f>
        <v/>
      </c>
      <c r="AI145" s="136" t="str">
        <f>IF(留学状況調査入力票!AO154="","",留学状況調査入力票!AO154)</f>
        <v/>
      </c>
      <c r="AJ145" s="136" t="str">
        <f>IF(留学状況調査入力票!AP154="","",留学状況調査入力票!AP154)</f>
        <v/>
      </c>
      <c r="AK145" s="136" t="str">
        <f>IF(留学状況調査入力票!AQ154="","",留学状況調査入力票!AQ154)</f>
        <v/>
      </c>
    </row>
    <row r="146" spans="1:37">
      <c r="A146" s="137" t="str">
        <f t="shared" ref="A146:A209" si="6">IF(C146="","",C146)</f>
        <v/>
      </c>
      <c r="B146" s="136"/>
      <c r="C146" s="137" t="str">
        <f>IF(留学状況調査入力票!A155="","",留学状況調査入力票!A155)</f>
        <v/>
      </c>
      <c r="D146" s="137" t="str">
        <f>IF(OR(留学状況調査入力票!C155="",留学状況調査入力票!D155="",留学状況調査入力票!E155=""),"",留学状況調査入力票!C155&amp;留学状況調査入力票!D155&amp;留学状況調査入力票!E155)</f>
        <v/>
      </c>
      <c r="E146" s="137"/>
      <c r="F146" s="136" t="str">
        <f>IF(留学状況調査入力票!A155="","",6)</f>
        <v/>
      </c>
      <c r="G146" s="137"/>
      <c r="H146" s="137" t="str">
        <f>IF(留学状況調査入力票!F155="","",留学状況調査入力票!F155)</f>
        <v/>
      </c>
      <c r="I146" s="137"/>
      <c r="J146" s="137" t="str">
        <f>IF(OR(留学状況調査入力票!G155="",留学状況調査入力票!H155=""),"",留学状況調査入力票!G155&amp;留学状況調査入力票!H155)</f>
        <v/>
      </c>
      <c r="K146" s="137"/>
      <c r="L146" s="137" t="str">
        <f>IF(留学状況調査入力票!I155="","",留学状況調査入力票!I155)</f>
        <v/>
      </c>
      <c r="M146" s="137"/>
      <c r="N146" s="137" t="str">
        <f>IF(留学状況調査入力票!J155="","",留学状況調査入力票!J155)</f>
        <v/>
      </c>
      <c r="O146" s="137"/>
      <c r="P146" s="137" t="str">
        <f>IF(OR(留学状況調査入力票!K155="",留学状況調査入力票!L155="",留学状況調査入力票!M155=""),"",留学状況調査入力票!K155&amp;留学状況調査入力票!L155&amp;留学状況調査入力票!M155)</f>
        <v/>
      </c>
      <c r="Q146" s="137"/>
      <c r="R146" s="137" t="str">
        <f>IF(留学状況調査入力票!N155="","",留学状況調査入力票!N155)</f>
        <v/>
      </c>
      <c r="S146" s="137"/>
      <c r="T146" s="137" t="str">
        <f>IF(留学状況調査入力票!O155="","",留学状況調査入力票!O155)</f>
        <v/>
      </c>
      <c r="U146" s="137"/>
      <c r="V146" s="137" t="str">
        <f>IF(留学状況調査入力票!P155="","",留学状況調査入力票!P155)</f>
        <v/>
      </c>
      <c r="W146" s="137"/>
      <c r="X146" s="137" t="str">
        <f>IF(OR(留学状況調査入力票!Q155="",留学状況調査入力票!R155=""),"",留学状況調査入力票!Q155&amp;留学状況調査入力票!R155)</f>
        <v/>
      </c>
      <c r="Y146" s="137"/>
      <c r="Z146" s="137"/>
      <c r="AA146" s="137"/>
      <c r="AB146" s="125" t="str">
        <f>IF(留学状況調査入力票!S155="","",留学状況調査入力票!S155)</f>
        <v/>
      </c>
      <c r="AC146" s="136" t="str">
        <f t="shared" ref="AC146:AC209" si="7">IF(OR(C146="",D146=""),"",IF(OR(AE146&lt;&gt;"○",AF146&lt;&gt;"○",AG146&lt;&gt;"○",AH146&lt;&gt;"○",AI146&lt;&gt;"○",AJ146&lt;&gt;"○",AK146&lt;&gt;"○"),"エラー",""))</f>
        <v/>
      </c>
      <c r="AD146" s="125" t="str">
        <f>IF(OR(C146="",留学状況調査入力票!$C$8=""),"",留学状況調査入力票!$C$8)</f>
        <v/>
      </c>
      <c r="AE146" s="136" t="str">
        <f>IF(留学状況調査入力票!AK155="","",留学状況調査入力票!AK155)</f>
        <v/>
      </c>
      <c r="AF146" s="136" t="str">
        <f>IF(留学状況調査入力票!AL155="","",留学状況調査入力票!AL155)</f>
        <v/>
      </c>
      <c r="AG146" s="136" t="str">
        <f>IF(留学状況調査入力票!AM155="","",留学状況調査入力票!AM155)</f>
        <v/>
      </c>
      <c r="AH146" s="136" t="str">
        <f>IF(留学状況調査入力票!AN155="","",留学状況調査入力票!AN155)</f>
        <v/>
      </c>
      <c r="AI146" s="136" t="str">
        <f>IF(留学状況調査入力票!AO155="","",留学状況調査入力票!AO155)</f>
        <v/>
      </c>
      <c r="AJ146" s="136" t="str">
        <f>IF(留学状況調査入力票!AP155="","",留学状況調査入力票!AP155)</f>
        <v/>
      </c>
      <c r="AK146" s="136" t="str">
        <f>IF(留学状況調査入力票!AQ155="","",留学状況調査入力票!AQ155)</f>
        <v/>
      </c>
    </row>
    <row r="147" spans="1:37">
      <c r="A147" s="137" t="str">
        <f t="shared" si="6"/>
        <v/>
      </c>
      <c r="B147" s="136"/>
      <c r="C147" s="137" t="str">
        <f>IF(留学状況調査入力票!A156="","",留学状況調査入力票!A156)</f>
        <v/>
      </c>
      <c r="D147" s="137" t="str">
        <f>IF(OR(留学状況調査入力票!C156="",留学状況調査入力票!D156="",留学状況調査入力票!E156=""),"",留学状況調査入力票!C156&amp;留学状況調査入力票!D156&amp;留学状況調査入力票!E156)</f>
        <v/>
      </c>
      <c r="E147" s="137"/>
      <c r="F147" s="136" t="str">
        <f>IF(留学状況調査入力票!A156="","",6)</f>
        <v/>
      </c>
      <c r="G147" s="137"/>
      <c r="H147" s="137" t="str">
        <f>IF(留学状況調査入力票!F156="","",留学状況調査入力票!F156)</f>
        <v/>
      </c>
      <c r="I147" s="137"/>
      <c r="J147" s="137" t="str">
        <f>IF(OR(留学状況調査入力票!G156="",留学状況調査入力票!H156=""),"",留学状況調査入力票!G156&amp;留学状況調査入力票!H156)</f>
        <v/>
      </c>
      <c r="K147" s="137"/>
      <c r="L147" s="137" t="str">
        <f>IF(留学状況調査入力票!I156="","",留学状況調査入力票!I156)</f>
        <v/>
      </c>
      <c r="M147" s="137"/>
      <c r="N147" s="137" t="str">
        <f>IF(留学状況調査入力票!J156="","",留学状況調査入力票!J156)</f>
        <v/>
      </c>
      <c r="O147" s="137"/>
      <c r="P147" s="137" t="str">
        <f>IF(OR(留学状況調査入力票!K156="",留学状況調査入力票!L156="",留学状況調査入力票!M156=""),"",留学状況調査入力票!K156&amp;留学状況調査入力票!L156&amp;留学状況調査入力票!M156)</f>
        <v/>
      </c>
      <c r="Q147" s="137"/>
      <c r="R147" s="137" t="str">
        <f>IF(留学状況調査入力票!N156="","",留学状況調査入力票!N156)</f>
        <v/>
      </c>
      <c r="S147" s="137"/>
      <c r="T147" s="137" t="str">
        <f>IF(留学状況調査入力票!O156="","",留学状況調査入力票!O156)</f>
        <v/>
      </c>
      <c r="U147" s="137"/>
      <c r="V147" s="137" t="str">
        <f>IF(留学状況調査入力票!P156="","",留学状況調査入力票!P156)</f>
        <v/>
      </c>
      <c r="W147" s="137"/>
      <c r="X147" s="137" t="str">
        <f>IF(OR(留学状況調査入力票!Q156="",留学状況調査入力票!R156=""),"",留学状況調査入力票!Q156&amp;留学状況調査入力票!R156)</f>
        <v/>
      </c>
      <c r="Y147" s="137"/>
      <c r="Z147" s="137"/>
      <c r="AA147" s="137"/>
      <c r="AB147" s="125" t="str">
        <f>IF(留学状況調査入力票!S156="","",留学状況調査入力票!S156)</f>
        <v/>
      </c>
      <c r="AC147" s="136" t="str">
        <f t="shared" si="7"/>
        <v/>
      </c>
      <c r="AD147" s="125" t="str">
        <f>IF(OR(C147="",留学状況調査入力票!$C$8=""),"",留学状況調査入力票!$C$8)</f>
        <v/>
      </c>
      <c r="AE147" s="136" t="str">
        <f>IF(留学状況調査入力票!AK156="","",留学状況調査入力票!AK156)</f>
        <v/>
      </c>
      <c r="AF147" s="136" t="str">
        <f>IF(留学状況調査入力票!AL156="","",留学状況調査入力票!AL156)</f>
        <v/>
      </c>
      <c r="AG147" s="136" t="str">
        <f>IF(留学状況調査入力票!AM156="","",留学状況調査入力票!AM156)</f>
        <v/>
      </c>
      <c r="AH147" s="136" t="str">
        <f>IF(留学状況調査入力票!AN156="","",留学状況調査入力票!AN156)</f>
        <v/>
      </c>
      <c r="AI147" s="136" t="str">
        <f>IF(留学状況調査入力票!AO156="","",留学状況調査入力票!AO156)</f>
        <v/>
      </c>
      <c r="AJ147" s="136" t="str">
        <f>IF(留学状況調査入力票!AP156="","",留学状況調査入力票!AP156)</f>
        <v/>
      </c>
      <c r="AK147" s="136" t="str">
        <f>IF(留学状況調査入力票!AQ156="","",留学状況調査入力票!AQ156)</f>
        <v/>
      </c>
    </row>
    <row r="148" spans="1:37">
      <c r="A148" s="137" t="str">
        <f t="shared" si="6"/>
        <v/>
      </c>
      <c r="B148" s="136"/>
      <c r="C148" s="137" t="str">
        <f>IF(留学状況調査入力票!A157="","",留学状況調査入力票!A157)</f>
        <v/>
      </c>
      <c r="D148" s="137" t="str">
        <f>IF(OR(留学状況調査入力票!C157="",留学状況調査入力票!D157="",留学状況調査入力票!E157=""),"",留学状況調査入力票!C157&amp;留学状況調査入力票!D157&amp;留学状況調査入力票!E157)</f>
        <v/>
      </c>
      <c r="E148" s="137"/>
      <c r="F148" s="136" t="str">
        <f>IF(留学状況調査入力票!A157="","",6)</f>
        <v/>
      </c>
      <c r="G148" s="137"/>
      <c r="H148" s="137" t="str">
        <f>IF(留学状況調査入力票!F157="","",留学状況調査入力票!F157)</f>
        <v/>
      </c>
      <c r="I148" s="137"/>
      <c r="J148" s="137" t="str">
        <f>IF(OR(留学状況調査入力票!G157="",留学状況調査入力票!H157=""),"",留学状況調査入力票!G157&amp;留学状況調査入力票!H157)</f>
        <v/>
      </c>
      <c r="K148" s="137"/>
      <c r="L148" s="137" t="str">
        <f>IF(留学状況調査入力票!I157="","",留学状況調査入力票!I157)</f>
        <v/>
      </c>
      <c r="M148" s="137"/>
      <c r="N148" s="137" t="str">
        <f>IF(留学状況調査入力票!J157="","",留学状況調査入力票!J157)</f>
        <v/>
      </c>
      <c r="O148" s="137"/>
      <c r="P148" s="137" t="str">
        <f>IF(OR(留学状況調査入力票!K157="",留学状況調査入力票!L157="",留学状況調査入力票!M157=""),"",留学状況調査入力票!K157&amp;留学状況調査入力票!L157&amp;留学状況調査入力票!M157)</f>
        <v/>
      </c>
      <c r="Q148" s="137"/>
      <c r="R148" s="137" t="str">
        <f>IF(留学状況調査入力票!N157="","",留学状況調査入力票!N157)</f>
        <v/>
      </c>
      <c r="S148" s="137"/>
      <c r="T148" s="137" t="str">
        <f>IF(留学状況調査入力票!O157="","",留学状況調査入力票!O157)</f>
        <v/>
      </c>
      <c r="U148" s="137"/>
      <c r="V148" s="137" t="str">
        <f>IF(留学状況調査入力票!P157="","",留学状況調査入力票!P157)</f>
        <v/>
      </c>
      <c r="W148" s="137"/>
      <c r="X148" s="137" t="str">
        <f>IF(OR(留学状況調査入力票!Q157="",留学状況調査入力票!R157=""),"",留学状況調査入力票!Q157&amp;留学状況調査入力票!R157)</f>
        <v/>
      </c>
      <c r="Y148" s="137"/>
      <c r="Z148" s="137"/>
      <c r="AA148" s="137"/>
      <c r="AB148" s="125" t="str">
        <f>IF(留学状況調査入力票!S157="","",留学状況調査入力票!S157)</f>
        <v/>
      </c>
      <c r="AC148" s="136" t="str">
        <f t="shared" si="7"/>
        <v/>
      </c>
      <c r="AD148" s="125" t="str">
        <f>IF(OR(C148="",留学状況調査入力票!$C$8=""),"",留学状況調査入力票!$C$8)</f>
        <v/>
      </c>
      <c r="AE148" s="136" t="str">
        <f>IF(留学状況調査入力票!AK157="","",留学状況調査入力票!AK157)</f>
        <v/>
      </c>
      <c r="AF148" s="136" t="str">
        <f>IF(留学状況調査入力票!AL157="","",留学状況調査入力票!AL157)</f>
        <v/>
      </c>
      <c r="AG148" s="136" t="str">
        <f>IF(留学状況調査入力票!AM157="","",留学状況調査入力票!AM157)</f>
        <v/>
      </c>
      <c r="AH148" s="136" t="str">
        <f>IF(留学状況調査入力票!AN157="","",留学状況調査入力票!AN157)</f>
        <v/>
      </c>
      <c r="AI148" s="136" t="str">
        <f>IF(留学状況調査入力票!AO157="","",留学状況調査入力票!AO157)</f>
        <v/>
      </c>
      <c r="AJ148" s="136" t="str">
        <f>IF(留学状況調査入力票!AP157="","",留学状況調査入力票!AP157)</f>
        <v/>
      </c>
      <c r="AK148" s="136" t="str">
        <f>IF(留学状況調査入力票!AQ157="","",留学状況調査入力票!AQ157)</f>
        <v/>
      </c>
    </row>
    <row r="149" spans="1:37">
      <c r="A149" s="137" t="str">
        <f t="shared" si="6"/>
        <v/>
      </c>
      <c r="B149" s="136"/>
      <c r="C149" s="137" t="str">
        <f>IF(留学状況調査入力票!A158="","",留学状況調査入力票!A158)</f>
        <v/>
      </c>
      <c r="D149" s="137" t="str">
        <f>IF(OR(留学状況調査入力票!C158="",留学状況調査入力票!D158="",留学状況調査入力票!E158=""),"",留学状況調査入力票!C158&amp;留学状況調査入力票!D158&amp;留学状況調査入力票!E158)</f>
        <v/>
      </c>
      <c r="E149" s="137"/>
      <c r="F149" s="136" t="str">
        <f>IF(留学状況調査入力票!A158="","",6)</f>
        <v/>
      </c>
      <c r="G149" s="137"/>
      <c r="H149" s="137" t="str">
        <f>IF(留学状況調査入力票!F158="","",留学状況調査入力票!F158)</f>
        <v/>
      </c>
      <c r="I149" s="137"/>
      <c r="J149" s="137" t="str">
        <f>IF(OR(留学状況調査入力票!G158="",留学状況調査入力票!H158=""),"",留学状況調査入力票!G158&amp;留学状況調査入力票!H158)</f>
        <v/>
      </c>
      <c r="K149" s="137"/>
      <c r="L149" s="137" t="str">
        <f>IF(留学状況調査入力票!I158="","",留学状況調査入力票!I158)</f>
        <v/>
      </c>
      <c r="M149" s="137"/>
      <c r="N149" s="137" t="str">
        <f>IF(留学状況調査入力票!J158="","",留学状況調査入力票!J158)</f>
        <v/>
      </c>
      <c r="O149" s="137"/>
      <c r="P149" s="137" t="str">
        <f>IF(OR(留学状況調査入力票!K158="",留学状況調査入力票!L158="",留学状況調査入力票!M158=""),"",留学状況調査入力票!K158&amp;留学状況調査入力票!L158&amp;留学状況調査入力票!M158)</f>
        <v/>
      </c>
      <c r="Q149" s="137"/>
      <c r="R149" s="137" t="str">
        <f>IF(留学状況調査入力票!N158="","",留学状況調査入力票!N158)</f>
        <v/>
      </c>
      <c r="S149" s="137"/>
      <c r="T149" s="137" t="str">
        <f>IF(留学状況調査入力票!O158="","",留学状況調査入力票!O158)</f>
        <v/>
      </c>
      <c r="U149" s="137"/>
      <c r="V149" s="137" t="str">
        <f>IF(留学状況調査入力票!P158="","",留学状況調査入力票!P158)</f>
        <v/>
      </c>
      <c r="W149" s="137"/>
      <c r="X149" s="137" t="str">
        <f>IF(OR(留学状況調査入力票!Q158="",留学状況調査入力票!R158=""),"",留学状況調査入力票!Q158&amp;留学状況調査入力票!R158)</f>
        <v/>
      </c>
      <c r="Y149" s="137"/>
      <c r="Z149" s="137"/>
      <c r="AA149" s="137"/>
      <c r="AB149" s="125" t="str">
        <f>IF(留学状況調査入力票!S158="","",留学状況調査入力票!S158)</f>
        <v/>
      </c>
      <c r="AC149" s="136" t="str">
        <f t="shared" si="7"/>
        <v/>
      </c>
      <c r="AD149" s="125" t="str">
        <f>IF(OR(C149="",留学状況調査入力票!$C$8=""),"",留学状況調査入力票!$C$8)</f>
        <v/>
      </c>
      <c r="AE149" s="136" t="str">
        <f>IF(留学状況調査入力票!AK158="","",留学状況調査入力票!AK158)</f>
        <v/>
      </c>
      <c r="AF149" s="136" t="str">
        <f>IF(留学状況調査入力票!AL158="","",留学状況調査入力票!AL158)</f>
        <v/>
      </c>
      <c r="AG149" s="136" t="str">
        <f>IF(留学状況調査入力票!AM158="","",留学状況調査入力票!AM158)</f>
        <v/>
      </c>
      <c r="AH149" s="136" t="str">
        <f>IF(留学状況調査入力票!AN158="","",留学状況調査入力票!AN158)</f>
        <v/>
      </c>
      <c r="AI149" s="136" t="str">
        <f>IF(留学状況調査入力票!AO158="","",留学状況調査入力票!AO158)</f>
        <v/>
      </c>
      <c r="AJ149" s="136" t="str">
        <f>IF(留学状況調査入力票!AP158="","",留学状況調査入力票!AP158)</f>
        <v/>
      </c>
      <c r="AK149" s="136" t="str">
        <f>IF(留学状況調査入力票!AQ158="","",留学状況調査入力票!AQ158)</f>
        <v/>
      </c>
    </row>
    <row r="150" spans="1:37">
      <c r="A150" s="137" t="str">
        <f t="shared" si="6"/>
        <v/>
      </c>
      <c r="B150" s="136"/>
      <c r="C150" s="137" t="str">
        <f>IF(留学状況調査入力票!A159="","",留学状況調査入力票!A159)</f>
        <v/>
      </c>
      <c r="D150" s="137" t="str">
        <f>IF(OR(留学状況調査入力票!C159="",留学状況調査入力票!D159="",留学状況調査入力票!E159=""),"",留学状況調査入力票!C159&amp;留学状況調査入力票!D159&amp;留学状況調査入力票!E159)</f>
        <v/>
      </c>
      <c r="E150" s="137"/>
      <c r="F150" s="136" t="str">
        <f>IF(留学状況調査入力票!A159="","",6)</f>
        <v/>
      </c>
      <c r="G150" s="137"/>
      <c r="H150" s="137" t="str">
        <f>IF(留学状況調査入力票!F159="","",留学状況調査入力票!F159)</f>
        <v/>
      </c>
      <c r="I150" s="137"/>
      <c r="J150" s="137" t="str">
        <f>IF(OR(留学状況調査入力票!G159="",留学状況調査入力票!H159=""),"",留学状況調査入力票!G159&amp;留学状況調査入力票!H159)</f>
        <v/>
      </c>
      <c r="K150" s="137"/>
      <c r="L150" s="137" t="str">
        <f>IF(留学状況調査入力票!I159="","",留学状況調査入力票!I159)</f>
        <v/>
      </c>
      <c r="M150" s="137"/>
      <c r="N150" s="137" t="str">
        <f>IF(留学状況調査入力票!J159="","",留学状況調査入力票!J159)</f>
        <v/>
      </c>
      <c r="O150" s="137"/>
      <c r="P150" s="137" t="str">
        <f>IF(OR(留学状況調査入力票!K159="",留学状況調査入力票!L159="",留学状況調査入力票!M159=""),"",留学状況調査入力票!K159&amp;留学状況調査入力票!L159&amp;留学状況調査入力票!M159)</f>
        <v/>
      </c>
      <c r="Q150" s="137"/>
      <c r="R150" s="137" t="str">
        <f>IF(留学状況調査入力票!N159="","",留学状況調査入力票!N159)</f>
        <v/>
      </c>
      <c r="S150" s="137"/>
      <c r="T150" s="137" t="str">
        <f>IF(留学状況調査入力票!O159="","",留学状況調査入力票!O159)</f>
        <v/>
      </c>
      <c r="U150" s="137"/>
      <c r="V150" s="137" t="str">
        <f>IF(留学状況調査入力票!P159="","",留学状況調査入力票!P159)</f>
        <v/>
      </c>
      <c r="W150" s="137"/>
      <c r="X150" s="137" t="str">
        <f>IF(OR(留学状況調査入力票!Q159="",留学状況調査入力票!R159=""),"",留学状況調査入力票!Q159&amp;留学状況調査入力票!R159)</f>
        <v/>
      </c>
      <c r="Y150" s="137"/>
      <c r="Z150" s="137"/>
      <c r="AA150" s="137"/>
      <c r="AB150" s="125" t="str">
        <f>IF(留学状況調査入力票!S159="","",留学状況調査入力票!S159)</f>
        <v/>
      </c>
      <c r="AC150" s="136" t="str">
        <f t="shared" si="7"/>
        <v/>
      </c>
      <c r="AD150" s="125" t="str">
        <f>IF(OR(C150="",留学状況調査入力票!$C$8=""),"",留学状況調査入力票!$C$8)</f>
        <v/>
      </c>
      <c r="AE150" s="136" t="str">
        <f>IF(留学状況調査入力票!AK159="","",留学状況調査入力票!AK159)</f>
        <v/>
      </c>
      <c r="AF150" s="136" t="str">
        <f>IF(留学状況調査入力票!AL159="","",留学状況調査入力票!AL159)</f>
        <v/>
      </c>
      <c r="AG150" s="136" t="str">
        <f>IF(留学状況調査入力票!AM159="","",留学状況調査入力票!AM159)</f>
        <v/>
      </c>
      <c r="AH150" s="136" t="str">
        <f>IF(留学状況調査入力票!AN159="","",留学状況調査入力票!AN159)</f>
        <v/>
      </c>
      <c r="AI150" s="136" t="str">
        <f>IF(留学状況調査入力票!AO159="","",留学状況調査入力票!AO159)</f>
        <v/>
      </c>
      <c r="AJ150" s="136" t="str">
        <f>IF(留学状況調査入力票!AP159="","",留学状況調査入力票!AP159)</f>
        <v/>
      </c>
      <c r="AK150" s="136" t="str">
        <f>IF(留学状況調査入力票!AQ159="","",留学状況調査入力票!AQ159)</f>
        <v/>
      </c>
    </row>
    <row r="151" spans="1:37">
      <c r="A151" s="137" t="str">
        <f t="shared" si="6"/>
        <v/>
      </c>
      <c r="B151" s="136"/>
      <c r="C151" s="137" t="str">
        <f>IF(留学状況調査入力票!A160="","",留学状況調査入力票!A160)</f>
        <v/>
      </c>
      <c r="D151" s="137" t="str">
        <f>IF(OR(留学状況調査入力票!C160="",留学状況調査入力票!D160="",留学状況調査入力票!E160=""),"",留学状況調査入力票!C160&amp;留学状況調査入力票!D160&amp;留学状況調査入力票!E160)</f>
        <v/>
      </c>
      <c r="E151" s="137"/>
      <c r="F151" s="136" t="str">
        <f>IF(留学状況調査入力票!A160="","",6)</f>
        <v/>
      </c>
      <c r="G151" s="137"/>
      <c r="H151" s="137" t="str">
        <f>IF(留学状況調査入力票!F160="","",留学状況調査入力票!F160)</f>
        <v/>
      </c>
      <c r="I151" s="137"/>
      <c r="J151" s="137" t="str">
        <f>IF(OR(留学状況調査入力票!G160="",留学状況調査入力票!H160=""),"",留学状況調査入力票!G160&amp;留学状況調査入力票!H160)</f>
        <v/>
      </c>
      <c r="K151" s="137"/>
      <c r="L151" s="137" t="str">
        <f>IF(留学状況調査入力票!I160="","",留学状況調査入力票!I160)</f>
        <v/>
      </c>
      <c r="M151" s="137"/>
      <c r="N151" s="137" t="str">
        <f>IF(留学状況調査入力票!J160="","",留学状況調査入力票!J160)</f>
        <v/>
      </c>
      <c r="O151" s="137"/>
      <c r="P151" s="137" t="str">
        <f>IF(OR(留学状況調査入力票!K160="",留学状況調査入力票!L160="",留学状況調査入力票!M160=""),"",留学状況調査入力票!K160&amp;留学状況調査入力票!L160&amp;留学状況調査入力票!M160)</f>
        <v/>
      </c>
      <c r="Q151" s="137"/>
      <c r="R151" s="137" t="str">
        <f>IF(留学状況調査入力票!N160="","",留学状況調査入力票!N160)</f>
        <v/>
      </c>
      <c r="S151" s="137"/>
      <c r="T151" s="137" t="str">
        <f>IF(留学状況調査入力票!O160="","",留学状況調査入力票!O160)</f>
        <v/>
      </c>
      <c r="U151" s="137"/>
      <c r="V151" s="137" t="str">
        <f>IF(留学状況調査入力票!P160="","",留学状況調査入力票!P160)</f>
        <v/>
      </c>
      <c r="W151" s="137"/>
      <c r="X151" s="137" t="str">
        <f>IF(OR(留学状況調査入力票!Q160="",留学状況調査入力票!R160=""),"",留学状況調査入力票!Q160&amp;留学状況調査入力票!R160)</f>
        <v/>
      </c>
      <c r="Y151" s="137"/>
      <c r="Z151" s="137"/>
      <c r="AA151" s="137"/>
      <c r="AB151" s="125" t="str">
        <f>IF(留学状況調査入力票!S160="","",留学状況調査入力票!S160)</f>
        <v/>
      </c>
      <c r="AC151" s="136" t="str">
        <f t="shared" si="7"/>
        <v/>
      </c>
      <c r="AD151" s="125" t="str">
        <f>IF(OR(C151="",留学状況調査入力票!$C$8=""),"",留学状況調査入力票!$C$8)</f>
        <v/>
      </c>
      <c r="AE151" s="136" t="str">
        <f>IF(留学状況調査入力票!AK160="","",留学状況調査入力票!AK160)</f>
        <v/>
      </c>
      <c r="AF151" s="136" t="str">
        <f>IF(留学状況調査入力票!AL160="","",留学状況調査入力票!AL160)</f>
        <v/>
      </c>
      <c r="AG151" s="136" t="str">
        <f>IF(留学状況調査入力票!AM160="","",留学状況調査入力票!AM160)</f>
        <v/>
      </c>
      <c r="AH151" s="136" t="str">
        <f>IF(留学状況調査入力票!AN160="","",留学状況調査入力票!AN160)</f>
        <v/>
      </c>
      <c r="AI151" s="136" t="str">
        <f>IF(留学状況調査入力票!AO160="","",留学状況調査入力票!AO160)</f>
        <v/>
      </c>
      <c r="AJ151" s="136" t="str">
        <f>IF(留学状況調査入力票!AP160="","",留学状況調査入力票!AP160)</f>
        <v/>
      </c>
      <c r="AK151" s="136" t="str">
        <f>IF(留学状況調査入力票!AQ160="","",留学状況調査入力票!AQ160)</f>
        <v/>
      </c>
    </row>
    <row r="152" spans="1:37">
      <c r="A152" s="137" t="str">
        <f t="shared" si="6"/>
        <v/>
      </c>
      <c r="B152" s="136"/>
      <c r="C152" s="137" t="str">
        <f>IF(留学状況調査入力票!A161="","",留学状況調査入力票!A161)</f>
        <v/>
      </c>
      <c r="D152" s="137" t="str">
        <f>IF(OR(留学状況調査入力票!C161="",留学状況調査入力票!D161="",留学状況調査入力票!E161=""),"",留学状況調査入力票!C161&amp;留学状況調査入力票!D161&amp;留学状況調査入力票!E161)</f>
        <v/>
      </c>
      <c r="E152" s="137"/>
      <c r="F152" s="136" t="str">
        <f>IF(留学状況調査入力票!A161="","",6)</f>
        <v/>
      </c>
      <c r="G152" s="137"/>
      <c r="H152" s="137" t="str">
        <f>IF(留学状況調査入力票!F161="","",留学状況調査入力票!F161)</f>
        <v/>
      </c>
      <c r="I152" s="137"/>
      <c r="J152" s="137" t="str">
        <f>IF(OR(留学状況調査入力票!G161="",留学状況調査入力票!H161=""),"",留学状況調査入力票!G161&amp;留学状況調査入力票!H161)</f>
        <v/>
      </c>
      <c r="K152" s="137"/>
      <c r="L152" s="137" t="str">
        <f>IF(留学状況調査入力票!I161="","",留学状況調査入力票!I161)</f>
        <v/>
      </c>
      <c r="M152" s="137"/>
      <c r="N152" s="137" t="str">
        <f>IF(留学状況調査入力票!J161="","",留学状況調査入力票!J161)</f>
        <v/>
      </c>
      <c r="O152" s="137"/>
      <c r="P152" s="137" t="str">
        <f>IF(OR(留学状況調査入力票!K161="",留学状況調査入力票!L161="",留学状況調査入力票!M161=""),"",留学状況調査入力票!K161&amp;留学状況調査入力票!L161&amp;留学状況調査入力票!M161)</f>
        <v/>
      </c>
      <c r="Q152" s="137"/>
      <c r="R152" s="137" t="str">
        <f>IF(留学状況調査入力票!N161="","",留学状況調査入力票!N161)</f>
        <v/>
      </c>
      <c r="S152" s="137"/>
      <c r="T152" s="137" t="str">
        <f>IF(留学状況調査入力票!O161="","",留学状況調査入力票!O161)</f>
        <v/>
      </c>
      <c r="U152" s="137"/>
      <c r="V152" s="137" t="str">
        <f>IF(留学状況調査入力票!P161="","",留学状況調査入力票!P161)</f>
        <v/>
      </c>
      <c r="W152" s="137"/>
      <c r="X152" s="137" t="str">
        <f>IF(OR(留学状況調査入力票!Q161="",留学状況調査入力票!R161=""),"",留学状況調査入力票!Q161&amp;留学状況調査入力票!R161)</f>
        <v/>
      </c>
      <c r="Y152" s="137"/>
      <c r="Z152" s="137"/>
      <c r="AA152" s="137"/>
      <c r="AB152" s="125" t="str">
        <f>IF(留学状況調査入力票!S161="","",留学状況調査入力票!S161)</f>
        <v/>
      </c>
      <c r="AC152" s="136" t="str">
        <f t="shared" si="7"/>
        <v/>
      </c>
      <c r="AD152" s="125" t="str">
        <f>IF(OR(C152="",留学状況調査入力票!$C$8=""),"",留学状況調査入力票!$C$8)</f>
        <v/>
      </c>
      <c r="AE152" s="136" t="str">
        <f>IF(留学状況調査入力票!AK161="","",留学状況調査入力票!AK161)</f>
        <v/>
      </c>
      <c r="AF152" s="136" t="str">
        <f>IF(留学状況調査入力票!AL161="","",留学状況調査入力票!AL161)</f>
        <v/>
      </c>
      <c r="AG152" s="136" t="str">
        <f>IF(留学状況調査入力票!AM161="","",留学状況調査入力票!AM161)</f>
        <v/>
      </c>
      <c r="AH152" s="136" t="str">
        <f>IF(留学状況調査入力票!AN161="","",留学状況調査入力票!AN161)</f>
        <v/>
      </c>
      <c r="AI152" s="136" t="str">
        <f>IF(留学状況調査入力票!AO161="","",留学状況調査入力票!AO161)</f>
        <v/>
      </c>
      <c r="AJ152" s="136" t="str">
        <f>IF(留学状況調査入力票!AP161="","",留学状況調査入力票!AP161)</f>
        <v/>
      </c>
      <c r="AK152" s="136" t="str">
        <f>IF(留学状況調査入力票!AQ161="","",留学状況調査入力票!AQ161)</f>
        <v/>
      </c>
    </row>
    <row r="153" spans="1:37">
      <c r="A153" s="137" t="str">
        <f t="shared" si="6"/>
        <v/>
      </c>
      <c r="B153" s="136"/>
      <c r="C153" s="137" t="str">
        <f>IF(留学状況調査入力票!A162="","",留学状況調査入力票!A162)</f>
        <v/>
      </c>
      <c r="D153" s="137" t="str">
        <f>IF(OR(留学状況調査入力票!C162="",留学状況調査入力票!D162="",留学状況調査入力票!E162=""),"",留学状況調査入力票!C162&amp;留学状況調査入力票!D162&amp;留学状況調査入力票!E162)</f>
        <v/>
      </c>
      <c r="E153" s="137"/>
      <c r="F153" s="136" t="str">
        <f>IF(留学状況調査入力票!A162="","",6)</f>
        <v/>
      </c>
      <c r="G153" s="137"/>
      <c r="H153" s="137" t="str">
        <f>IF(留学状況調査入力票!F162="","",留学状況調査入力票!F162)</f>
        <v/>
      </c>
      <c r="I153" s="137"/>
      <c r="J153" s="137" t="str">
        <f>IF(OR(留学状況調査入力票!G162="",留学状況調査入力票!H162=""),"",留学状況調査入力票!G162&amp;留学状況調査入力票!H162)</f>
        <v/>
      </c>
      <c r="K153" s="137"/>
      <c r="L153" s="137" t="str">
        <f>IF(留学状況調査入力票!I162="","",留学状況調査入力票!I162)</f>
        <v/>
      </c>
      <c r="M153" s="137"/>
      <c r="N153" s="137" t="str">
        <f>IF(留学状況調査入力票!J162="","",留学状況調査入力票!J162)</f>
        <v/>
      </c>
      <c r="O153" s="137"/>
      <c r="P153" s="137" t="str">
        <f>IF(OR(留学状況調査入力票!K162="",留学状況調査入力票!L162="",留学状況調査入力票!M162=""),"",留学状況調査入力票!K162&amp;留学状況調査入力票!L162&amp;留学状況調査入力票!M162)</f>
        <v/>
      </c>
      <c r="Q153" s="137"/>
      <c r="R153" s="137" t="str">
        <f>IF(留学状況調査入力票!N162="","",留学状況調査入力票!N162)</f>
        <v/>
      </c>
      <c r="S153" s="137"/>
      <c r="T153" s="137" t="str">
        <f>IF(留学状況調査入力票!O162="","",留学状況調査入力票!O162)</f>
        <v/>
      </c>
      <c r="U153" s="137"/>
      <c r="V153" s="137" t="str">
        <f>IF(留学状況調査入力票!P162="","",留学状況調査入力票!P162)</f>
        <v/>
      </c>
      <c r="W153" s="137"/>
      <c r="X153" s="137" t="str">
        <f>IF(OR(留学状況調査入力票!Q162="",留学状況調査入力票!R162=""),"",留学状況調査入力票!Q162&amp;留学状況調査入力票!R162)</f>
        <v/>
      </c>
      <c r="Y153" s="137"/>
      <c r="Z153" s="137"/>
      <c r="AA153" s="137"/>
      <c r="AB153" s="125" t="str">
        <f>IF(留学状況調査入力票!S162="","",留学状況調査入力票!S162)</f>
        <v/>
      </c>
      <c r="AC153" s="136" t="str">
        <f t="shared" si="7"/>
        <v/>
      </c>
      <c r="AD153" s="125" t="str">
        <f>IF(OR(C153="",留学状況調査入力票!$C$8=""),"",留学状況調査入力票!$C$8)</f>
        <v/>
      </c>
      <c r="AE153" s="136" t="str">
        <f>IF(留学状況調査入力票!AK162="","",留学状況調査入力票!AK162)</f>
        <v/>
      </c>
      <c r="AF153" s="136" t="str">
        <f>IF(留学状況調査入力票!AL162="","",留学状況調査入力票!AL162)</f>
        <v/>
      </c>
      <c r="AG153" s="136" t="str">
        <f>IF(留学状況調査入力票!AM162="","",留学状況調査入力票!AM162)</f>
        <v/>
      </c>
      <c r="AH153" s="136" t="str">
        <f>IF(留学状況調査入力票!AN162="","",留学状況調査入力票!AN162)</f>
        <v/>
      </c>
      <c r="AI153" s="136" t="str">
        <f>IF(留学状況調査入力票!AO162="","",留学状況調査入力票!AO162)</f>
        <v/>
      </c>
      <c r="AJ153" s="136" t="str">
        <f>IF(留学状況調査入力票!AP162="","",留学状況調査入力票!AP162)</f>
        <v/>
      </c>
      <c r="AK153" s="136" t="str">
        <f>IF(留学状況調査入力票!AQ162="","",留学状況調査入力票!AQ162)</f>
        <v/>
      </c>
    </row>
    <row r="154" spans="1:37">
      <c r="A154" s="137" t="str">
        <f t="shared" si="6"/>
        <v/>
      </c>
      <c r="B154" s="136"/>
      <c r="C154" s="137" t="str">
        <f>IF(留学状況調査入力票!A163="","",留学状況調査入力票!A163)</f>
        <v/>
      </c>
      <c r="D154" s="137" t="str">
        <f>IF(OR(留学状況調査入力票!C163="",留学状況調査入力票!D163="",留学状況調査入力票!E163=""),"",留学状況調査入力票!C163&amp;留学状況調査入力票!D163&amp;留学状況調査入力票!E163)</f>
        <v/>
      </c>
      <c r="E154" s="137"/>
      <c r="F154" s="136" t="str">
        <f>IF(留学状況調査入力票!A163="","",6)</f>
        <v/>
      </c>
      <c r="G154" s="137"/>
      <c r="H154" s="137" t="str">
        <f>IF(留学状況調査入力票!F163="","",留学状況調査入力票!F163)</f>
        <v/>
      </c>
      <c r="I154" s="137"/>
      <c r="J154" s="137" t="str">
        <f>IF(OR(留学状況調査入力票!G163="",留学状況調査入力票!H163=""),"",留学状況調査入力票!G163&amp;留学状況調査入力票!H163)</f>
        <v/>
      </c>
      <c r="K154" s="137"/>
      <c r="L154" s="137" t="str">
        <f>IF(留学状況調査入力票!I163="","",留学状況調査入力票!I163)</f>
        <v/>
      </c>
      <c r="M154" s="137"/>
      <c r="N154" s="137" t="str">
        <f>IF(留学状況調査入力票!J163="","",留学状況調査入力票!J163)</f>
        <v/>
      </c>
      <c r="O154" s="137"/>
      <c r="P154" s="137" t="str">
        <f>IF(OR(留学状況調査入力票!K163="",留学状況調査入力票!L163="",留学状況調査入力票!M163=""),"",留学状況調査入力票!K163&amp;留学状況調査入力票!L163&amp;留学状況調査入力票!M163)</f>
        <v/>
      </c>
      <c r="Q154" s="137"/>
      <c r="R154" s="137" t="str">
        <f>IF(留学状況調査入力票!N163="","",留学状況調査入力票!N163)</f>
        <v/>
      </c>
      <c r="S154" s="137"/>
      <c r="T154" s="137" t="str">
        <f>IF(留学状況調査入力票!O163="","",留学状況調査入力票!O163)</f>
        <v/>
      </c>
      <c r="U154" s="137"/>
      <c r="V154" s="137" t="str">
        <f>IF(留学状況調査入力票!P163="","",留学状況調査入力票!P163)</f>
        <v/>
      </c>
      <c r="W154" s="137"/>
      <c r="X154" s="137" t="str">
        <f>IF(OR(留学状況調査入力票!Q163="",留学状況調査入力票!R163=""),"",留学状況調査入力票!Q163&amp;留学状況調査入力票!R163)</f>
        <v/>
      </c>
      <c r="Y154" s="137"/>
      <c r="Z154" s="137"/>
      <c r="AA154" s="137"/>
      <c r="AB154" s="125" t="str">
        <f>IF(留学状況調査入力票!S163="","",留学状況調査入力票!S163)</f>
        <v/>
      </c>
      <c r="AC154" s="136" t="str">
        <f t="shared" si="7"/>
        <v/>
      </c>
      <c r="AD154" s="125" t="str">
        <f>IF(OR(C154="",留学状況調査入力票!$C$8=""),"",留学状況調査入力票!$C$8)</f>
        <v/>
      </c>
      <c r="AE154" s="136" t="str">
        <f>IF(留学状況調査入力票!AK163="","",留学状況調査入力票!AK163)</f>
        <v/>
      </c>
      <c r="AF154" s="136" t="str">
        <f>IF(留学状況調査入力票!AL163="","",留学状況調査入力票!AL163)</f>
        <v/>
      </c>
      <c r="AG154" s="136" t="str">
        <f>IF(留学状況調査入力票!AM163="","",留学状況調査入力票!AM163)</f>
        <v/>
      </c>
      <c r="AH154" s="136" t="str">
        <f>IF(留学状況調査入力票!AN163="","",留学状況調査入力票!AN163)</f>
        <v/>
      </c>
      <c r="AI154" s="136" t="str">
        <f>IF(留学状況調査入力票!AO163="","",留学状況調査入力票!AO163)</f>
        <v/>
      </c>
      <c r="AJ154" s="136" t="str">
        <f>IF(留学状況調査入力票!AP163="","",留学状況調査入力票!AP163)</f>
        <v/>
      </c>
      <c r="AK154" s="136" t="str">
        <f>IF(留学状況調査入力票!AQ163="","",留学状況調査入力票!AQ163)</f>
        <v/>
      </c>
    </row>
    <row r="155" spans="1:37">
      <c r="A155" s="137" t="str">
        <f t="shared" si="6"/>
        <v/>
      </c>
      <c r="B155" s="136"/>
      <c r="C155" s="137" t="str">
        <f>IF(留学状況調査入力票!A164="","",留学状況調査入力票!A164)</f>
        <v/>
      </c>
      <c r="D155" s="137" t="str">
        <f>IF(OR(留学状況調査入力票!C164="",留学状況調査入力票!D164="",留学状況調査入力票!E164=""),"",留学状況調査入力票!C164&amp;留学状況調査入力票!D164&amp;留学状況調査入力票!E164)</f>
        <v/>
      </c>
      <c r="E155" s="137"/>
      <c r="F155" s="136" t="str">
        <f>IF(留学状況調査入力票!A164="","",6)</f>
        <v/>
      </c>
      <c r="G155" s="137"/>
      <c r="H155" s="137" t="str">
        <f>IF(留学状況調査入力票!F164="","",留学状況調査入力票!F164)</f>
        <v/>
      </c>
      <c r="I155" s="137"/>
      <c r="J155" s="137" t="str">
        <f>IF(OR(留学状況調査入力票!G164="",留学状況調査入力票!H164=""),"",留学状況調査入力票!G164&amp;留学状況調査入力票!H164)</f>
        <v/>
      </c>
      <c r="K155" s="137"/>
      <c r="L155" s="137" t="str">
        <f>IF(留学状況調査入力票!I164="","",留学状況調査入力票!I164)</f>
        <v/>
      </c>
      <c r="M155" s="137"/>
      <c r="N155" s="137" t="str">
        <f>IF(留学状況調査入力票!J164="","",留学状況調査入力票!J164)</f>
        <v/>
      </c>
      <c r="O155" s="137"/>
      <c r="P155" s="137" t="str">
        <f>IF(OR(留学状況調査入力票!K164="",留学状況調査入力票!L164="",留学状況調査入力票!M164=""),"",留学状況調査入力票!K164&amp;留学状況調査入力票!L164&amp;留学状況調査入力票!M164)</f>
        <v/>
      </c>
      <c r="Q155" s="137"/>
      <c r="R155" s="137" t="str">
        <f>IF(留学状況調査入力票!N164="","",留学状況調査入力票!N164)</f>
        <v/>
      </c>
      <c r="S155" s="137"/>
      <c r="T155" s="137" t="str">
        <f>IF(留学状況調査入力票!O164="","",留学状況調査入力票!O164)</f>
        <v/>
      </c>
      <c r="U155" s="137"/>
      <c r="V155" s="137" t="str">
        <f>IF(留学状況調査入力票!P164="","",留学状況調査入力票!P164)</f>
        <v/>
      </c>
      <c r="W155" s="137"/>
      <c r="X155" s="137" t="str">
        <f>IF(OR(留学状況調査入力票!Q164="",留学状況調査入力票!R164=""),"",留学状況調査入力票!Q164&amp;留学状況調査入力票!R164)</f>
        <v/>
      </c>
      <c r="Y155" s="137"/>
      <c r="Z155" s="137"/>
      <c r="AA155" s="137"/>
      <c r="AB155" s="125" t="str">
        <f>IF(留学状況調査入力票!S164="","",留学状況調査入力票!S164)</f>
        <v/>
      </c>
      <c r="AC155" s="136" t="str">
        <f t="shared" si="7"/>
        <v/>
      </c>
      <c r="AD155" s="125" t="str">
        <f>IF(OR(C155="",留学状況調査入力票!$C$8=""),"",留学状況調査入力票!$C$8)</f>
        <v/>
      </c>
      <c r="AE155" s="136" t="str">
        <f>IF(留学状況調査入力票!AK164="","",留学状況調査入力票!AK164)</f>
        <v/>
      </c>
      <c r="AF155" s="136" t="str">
        <f>IF(留学状況調査入力票!AL164="","",留学状況調査入力票!AL164)</f>
        <v/>
      </c>
      <c r="AG155" s="136" t="str">
        <f>IF(留学状況調査入力票!AM164="","",留学状況調査入力票!AM164)</f>
        <v/>
      </c>
      <c r="AH155" s="136" t="str">
        <f>IF(留学状況調査入力票!AN164="","",留学状況調査入力票!AN164)</f>
        <v/>
      </c>
      <c r="AI155" s="136" t="str">
        <f>IF(留学状況調査入力票!AO164="","",留学状況調査入力票!AO164)</f>
        <v/>
      </c>
      <c r="AJ155" s="136" t="str">
        <f>IF(留学状況調査入力票!AP164="","",留学状況調査入力票!AP164)</f>
        <v/>
      </c>
      <c r="AK155" s="136" t="str">
        <f>IF(留学状況調査入力票!AQ164="","",留学状況調査入力票!AQ164)</f>
        <v/>
      </c>
    </row>
    <row r="156" spans="1:37">
      <c r="A156" s="137" t="str">
        <f t="shared" si="6"/>
        <v/>
      </c>
      <c r="B156" s="136"/>
      <c r="C156" s="137" t="str">
        <f>IF(留学状況調査入力票!A165="","",留学状況調査入力票!A165)</f>
        <v/>
      </c>
      <c r="D156" s="137" t="str">
        <f>IF(OR(留学状況調査入力票!C165="",留学状況調査入力票!D165="",留学状況調査入力票!E165=""),"",留学状況調査入力票!C165&amp;留学状況調査入力票!D165&amp;留学状況調査入力票!E165)</f>
        <v/>
      </c>
      <c r="E156" s="137"/>
      <c r="F156" s="136" t="str">
        <f>IF(留学状況調査入力票!A165="","",6)</f>
        <v/>
      </c>
      <c r="G156" s="137"/>
      <c r="H156" s="137" t="str">
        <f>IF(留学状況調査入力票!F165="","",留学状況調査入力票!F165)</f>
        <v/>
      </c>
      <c r="I156" s="137"/>
      <c r="J156" s="137" t="str">
        <f>IF(OR(留学状況調査入力票!G165="",留学状況調査入力票!H165=""),"",留学状況調査入力票!G165&amp;留学状況調査入力票!H165)</f>
        <v/>
      </c>
      <c r="K156" s="137"/>
      <c r="L156" s="137" t="str">
        <f>IF(留学状況調査入力票!I165="","",留学状況調査入力票!I165)</f>
        <v/>
      </c>
      <c r="M156" s="137"/>
      <c r="N156" s="137" t="str">
        <f>IF(留学状況調査入力票!J165="","",留学状況調査入力票!J165)</f>
        <v/>
      </c>
      <c r="O156" s="137"/>
      <c r="P156" s="137" t="str">
        <f>IF(OR(留学状況調査入力票!K165="",留学状況調査入力票!L165="",留学状況調査入力票!M165=""),"",留学状況調査入力票!K165&amp;留学状況調査入力票!L165&amp;留学状況調査入力票!M165)</f>
        <v/>
      </c>
      <c r="Q156" s="137"/>
      <c r="R156" s="137" t="str">
        <f>IF(留学状況調査入力票!N165="","",留学状況調査入力票!N165)</f>
        <v/>
      </c>
      <c r="S156" s="137"/>
      <c r="T156" s="137" t="str">
        <f>IF(留学状況調査入力票!O165="","",留学状況調査入力票!O165)</f>
        <v/>
      </c>
      <c r="U156" s="137"/>
      <c r="V156" s="137" t="str">
        <f>IF(留学状況調査入力票!P165="","",留学状況調査入力票!P165)</f>
        <v/>
      </c>
      <c r="W156" s="137"/>
      <c r="X156" s="137" t="str">
        <f>IF(OR(留学状況調査入力票!Q165="",留学状況調査入力票!R165=""),"",留学状況調査入力票!Q165&amp;留学状況調査入力票!R165)</f>
        <v/>
      </c>
      <c r="Y156" s="137"/>
      <c r="Z156" s="137"/>
      <c r="AA156" s="137"/>
      <c r="AB156" s="125" t="str">
        <f>IF(留学状況調査入力票!S165="","",留学状況調査入力票!S165)</f>
        <v/>
      </c>
      <c r="AC156" s="136" t="str">
        <f t="shared" si="7"/>
        <v/>
      </c>
      <c r="AD156" s="125" t="str">
        <f>IF(OR(C156="",留学状況調査入力票!$C$8=""),"",留学状況調査入力票!$C$8)</f>
        <v/>
      </c>
      <c r="AE156" s="136" t="str">
        <f>IF(留学状況調査入力票!AK165="","",留学状況調査入力票!AK165)</f>
        <v/>
      </c>
      <c r="AF156" s="136" t="str">
        <f>IF(留学状況調査入力票!AL165="","",留学状況調査入力票!AL165)</f>
        <v/>
      </c>
      <c r="AG156" s="136" t="str">
        <f>IF(留学状況調査入力票!AM165="","",留学状況調査入力票!AM165)</f>
        <v/>
      </c>
      <c r="AH156" s="136" t="str">
        <f>IF(留学状況調査入力票!AN165="","",留学状況調査入力票!AN165)</f>
        <v/>
      </c>
      <c r="AI156" s="136" t="str">
        <f>IF(留学状況調査入力票!AO165="","",留学状況調査入力票!AO165)</f>
        <v/>
      </c>
      <c r="AJ156" s="136" t="str">
        <f>IF(留学状況調査入力票!AP165="","",留学状況調査入力票!AP165)</f>
        <v/>
      </c>
      <c r="AK156" s="136" t="str">
        <f>IF(留学状況調査入力票!AQ165="","",留学状況調査入力票!AQ165)</f>
        <v/>
      </c>
    </row>
    <row r="157" spans="1:37">
      <c r="A157" s="137" t="str">
        <f t="shared" si="6"/>
        <v/>
      </c>
      <c r="B157" s="136"/>
      <c r="C157" s="137" t="str">
        <f>IF(留学状況調査入力票!A166="","",留学状況調査入力票!A166)</f>
        <v/>
      </c>
      <c r="D157" s="137" t="str">
        <f>IF(OR(留学状況調査入力票!C166="",留学状況調査入力票!D166="",留学状況調査入力票!E166=""),"",留学状況調査入力票!C166&amp;留学状況調査入力票!D166&amp;留学状況調査入力票!E166)</f>
        <v/>
      </c>
      <c r="E157" s="137"/>
      <c r="F157" s="136" t="str">
        <f>IF(留学状況調査入力票!A166="","",6)</f>
        <v/>
      </c>
      <c r="G157" s="137"/>
      <c r="H157" s="137" t="str">
        <f>IF(留学状況調査入力票!F166="","",留学状況調査入力票!F166)</f>
        <v/>
      </c>
      <c r="I157" s="137"/>
      <c r="J157" s="137" t="str">
        <f>IF(OR(留学状況調査入力票!G166="",留学状況調査入力票!H166=""),"",留学状況調査入力票!G166&amp;留学状況調査入力票!H166)</f>
        <v/>
      </c>
      <c r="K157" s="137"/>
      <c r="L157" s="137" t="str">
        <f>IF(留学状況調査入力票!I166="","",留学状況調査入力票!I166)</f>
        <v/>
      </c>
      <c r="M157" s="137"/>
      <c r="N157" s="137" t="str">
        <f>IF(留学状況調査入力票!J166="","",留学状況調査入力票!J166)</f>
        <v/>
      </c>
      <c r="O157" s="137"/>
      <c r="P157" s="137" t="str">
        <f>IF(OR(留学状況調査入力票!K166="",留学状況調査入力票!L166="",留学状況調査入力票!M166=""),"",留学状況調査入力票!K166&amp;留学状況調査入力票!L166&amp;留学状況調査入力票!M166)</f>
        <v/>
      </c>
      <c r="Q157" s="137"/>
      <c r="R157" s="137" t="str">
        <f>IF(留学状況調査入力票!N166="","",留学状況調査入力票!N166)</f>
        <v/>
      </c>
      <c r="S157" s="137"/>
      <c r="T157" s="137" t="str">
        <f>IF(留学状況調査入力票!O166="","",留学状況調査入力票!O166)</f>
        <v/>
      </c>
      <c r="U157" s="137"/>
      <c r="V157" s="137" t="str">
        <f>IF(留学状況調査入力票!P166="","",留学状況調査入力票!P166)</f>
        <v/>
      </c>
      <c r="W157" s="137"/>
      <c r="X157" s="137" t="str">
        <f>IF(OR(留学状況調査入力票!Q166="",留学状況調査入力票!R166=""),"",留学状況調査入力票!Q166&amp;留学状況調査入力票!R166)</f>
        <v/>
      </c>
      <c r="Y157" s="137"/>
      <c r="Z157" s="137"/>
      <c r="AA157" s="137"/>
      <c r="AB157" s="125" t="str">
        <f>IF(留学状況調査入力票!S166="","",留学状況調査入力票!S166)</f>
        <v/>
      </c>
      <c r="AC157" s="136" t="str">
        <f t="shared" si="7"/>
        <v/>
      </c>
      <c r="AD157" s="125" t="str">
        <f>IF(OR(C157="",留学状況調査入力票!$C$8=""),"",留学状況調査入力票!$C$8)</f>
        <v/>
      </c>
      <c r="AE157" s="136" t="str">
        <f>IF(留学状況調査入力票!AK166="","",留学状況調査入力票!AK166)</f>
        <v/>
      </c>
      <c r="AF157" s="136" t="str">
        <f>IF(留学状況調査入力票!AL166="","",留学状況調査入力票!AL166)</f>
        <v/>
      </c>
      <c r="AG157" s="136" t="str">
        <f>IF(留学状況調査入力票!AM166="","",留学状況調査入力票!AM166)</f>
        <v/>
      </c>
      <c r="AH157" s="136" t="str">
        <f>IF(留学状況調査入力票!AN166="","",留学状況調査入力票!AN166)</f>
        <v/>
      </c>
      <c r="AI157" s="136" t="str">
        <f>IF(留学状況調査入力票!AO166="","",留学状況調査入力票!AO166)</f>
        <v/>
      </c>
      <c r="AJ157" s="136" t="str">
        <f>IF(留学状況調査入力票!AP166="","",留学状況調査入力票!AP166)</f>
        <v/>
      </c>
      <c r="AK157" s="136" t="str">
        <f>IF(留学状況調査入力票!AQ166="","",留学状況調査入力票!AQ166)</f>
        <v/>
      </c>
    </row>
    <row r="158" spans="1:37">
      <c r="A158" s="137" t="str">
        <f t="shared" si="6"/>
        <v/>
      </c>
      <c r="B158" s="136"/>
      <c r="C158" s="137" t="str">
        <f>IF(留学状況調査入力票!A167="","",留学状況調査入力票!A167)</f>
        <v/>
      </c>
      <c r="D158" s="137" t="str">
        <f>IF(OR(留学状況調査入力票!C167="",留学状況調査入力票!D167="",留学状況調査入力票!E167=""),"",留学状況調査入力票!C167&amp;留学状況調査入力票!D167&amp;留学状況調査入力票!E167)</f>
        <v/>
      </c>
      <c r="E158" s="137"/>
      <c r="F158" s="136" t="str">
        <f>IF(留学状況調査入力票!A167="","",6)</f>
        <v/>
      </c>
      <c r="G158" s="137"/>
      <c r="H158" s="137" t="str">
        <f>IF(留学状況調査入力票!F167="","",留学状況調査入力票!F167)</f>
        <v/>
      </c>
      <c r="I158" s="137"/>
      <c r="J158" s="137" t="str">
        <f>IF(OR(留学状況調査入力票!G167="",留学状況調査入力票!H167=""),"",留学状況調査入力票!G167&amp;留学状況調査入力票!H167)</f>
        <v/>
      </c>
      <c r="K158" s="137"/>
      <c r="L158" s="137" t="str">
        <f>IF(留学状況調査入力票!I167="","",留学状況調査入力票!I167)</f>
        <v/>
      </c>
      <c r="M158" s="137"/>
      <c r="N158" s="137" t="str">
        <f>IF(留学状況調査入力票!J167="","",留学状況調査入力票!J167)</f>
        <v/>
      </c>
      <c r="O158" s="137"/>
      <c r="P158" s="137" t="str">
        <f>IF(OR(留学状況調査入力票!K167="",留学状況調査入力票!L167="",留学状況調査入力票!M167=""),"",留学状況調査入力票!K167&amp;留学状況調査入力票!L167&amp;留学状況調査入力票!M167)</f>
        <v/>
      </c>
      <c r="Q158" s="137"/>
      <c r="R158" s="137" t="str">
        <f>IF(留学状況調査入力票!N167="","",留学状況調査入力票!N167)</f>
        <v/>
      </c>
      <c r="S158" s="137"/>
      <c r="T158" s="137" t="str">
        <f>IF(留学状況調査入力票!O167="","",留学状況調査入力票!O167)</f>
        <v/>
      </c>
      <c r="U158" s="137"/>
      <c r="V158" s="137" t="str">
        <f>IF(留学状況調査入力票!P167="","",留学状況調査入力票!P167)</f>
        <v/>
      </c>
      <c r="W158" s="137"/>
      <c r="X158" s="137" t="str">
        <f>IF(OR(留学状況調査入力票!Q167="",留学状況調査入力票!R167=""),"",留学状況調査入力票!Q167&amp;留学状況調査入力票!R167)</f>
        <v/>
      </c>
      <c r="Y158" s="137"/>
      <c r="Z158" s="137"/>
      <c r="AA158" s="137"/>
      <c r="AB158" s="125" t="str">
        <f>IF(留学状況調査入力票!S167="","",留学状況調査入力票!S167)</f>
        <v/>
      </c>
      <c r="AC158" s="136" t="str">
        <f t="shared" si="7"/>
        <v/>
      </c>
      <c r="AD158" s="125" t="str">
        <f>IF(OR(C158="",留学状況調査入力票!$C$8=""),"",留学状況調査入力票!$C$8)</f>
        <v/>
      </c>
      <c r="AE158" s="136" t="str">
        <f>IF(留学状況調査入力票!AK167="","",留学状況調査入力票!AK167)</f>
        <v/>
      </c>
      <c r="AF158" s="136" t="str">
        <f>IF(留学状況調査入力票!AL167="","",留学状況調査入力票!AL167)</f>
        <v/>
      </c>
      <c r="AG158" s="136" t="str">
        <f>IF(留学状況調査入力票!AM167="","",留学状況調査入力票!AM167)</f>
        <v/>
      </c>
      <c r="AH158" s="136" t="str">
        <f>IF(留学状況調査入力票!AN167="","",留学状況調査入力票!AN167)</f>
        <v/>
      </c>
      <c r="AI158" s="136" t="str">
        <f>IF(留学状況調査入力票!AO167="","",留学状況調査入力票!AO167)</f>
        <v/>
      </c>
      <c r="AJ158" s="136" t="str">
        <f>IF(留学状況調査入力票!AP167="","",留学状況調査入力票!AP167)</f>
        <v/>
      </c>
      <c r="AK158" s="136" t="str">
        <f>IF(留学状況調査入力票!AQ167="","",留学状況調査入力票!AQ167)</f>
        <v/>
      </c>
    </row>
    <row r="159" spans="1:37">
      <c r="A159" s="137" t="str">
        <f t="shared" si="6"/>
        <v/>
      </c>
      <c r="B159" s="136"/>
      <c r="C159" s="137" t="str">
        <f>IF(留学状況調査入力票!A168="","",留学状況調査入力票!A168)</f>
        <v/>
      </c>
      <c r="D159" s="137" t="str">
        <f>IF(OR(留学状況調査入力票!C168="",留学状況調査入力票!D168="",留学状況調査入力票!E168=""),"",留学状況調査入力票!C168&amp;留学状況調査入力票!D168&amp;留学状況調査入力票!E168)</f>
        <v/>
      </c>
      <c r="E159" s="137"/>
      <c r="F159" s="136" t="str">
        <f>IF(留学状況調査入力票!A168="","",6)</f>
        <v/>
      </c>
      <c r="G159" s="137"/>
      <c r="H159" s="137" t="str">
        <f>IF(留学状況調査入力票!F168="","",留学状況調査入力票!F168)</f>
        <v/>
      </c>
      <c r="I159" s="137"/>
      <c r="J159" s="137" t="str">
        <f>IF(OR(留学状況調査入力票!G168="",留学状況調査入力票!H168=""),"",留学状況調査入力票!G168&amp;留学状況調査入力票!H168)</f>
        <v/>
      </c>
      <c r="K159" s="137"/>
      <c r="L159" s="137" t="str">
        <f>IF(留学状況調査入力票!I168="","",留学状況調査入力票!I168)</f>
        <v/>
      </c>
      <c r="M159" s="137"/>
      <c r="N159" s="137" t="str">
        <f>IF(留学状況調査入力票!J168="","",留学状況調査入力票!J168)</f>
        <v/>
      </c>
      <c r="O159" s="137"/>
      <c r="P159" s="137" t="str">
        <f>IF(OR(留学状況調査入力票!K168="",留学状況調査入力票!L168="",留学状況調査入力票!M168=""),"",留学状況調査入力票!K168&amp;留学状況調査入力票!L168&amp;留学状況調査入力票!M168)</f>
        <v/>
      </c>
      <c r="Q159" s="137"/>
      <c r="R159" s="137" t="str">
        <f>IF(留学状況調査入力票!N168="","",留学状況調査入力票!N168)</f>
        <v/>
      </c>
      <c r="S159" s="137"/>
      <c r="T159" s="137" t="str">
        <f>IF(留学状況調査入力票!O168="","",留学状況調査入力票!O168)</f>
        <v/>
      </c>
      <c r="U159" s="137"/>
      <c r="V159" s="137" t="str">
        <f>IF(留学状況調査入力票!P168="","",留学状況調査入力票!P168)</f>
        <v/>
      </c>
      <c r="W159" s="137"/>
      <c r="X159" s="137" t="str">
        <f>IF(OR(留学状況調査入力票!Q168="",留学状況調査入力票!R168=""),"",留学状況調査入力票!Q168&amp;留学状況調査入力票!R168)</f>
        <v/>
      </c>
      <c r="Y159" s="137"/>
      <c r="Z159" s="137"/>
      <c r="AA159" s="137"/>
      <c r="AB159" s="125" t="str">
        <f>IF(留学状況調査入力票!S168="","",留学状況調査入力票!S168)</f>
        <v/>
      </c>
      <c r="AC159" s="136" t="str">
        <f t="shared" si="7"/>
        <v/>
      </c>
      <c r="AD159" s="125" t="str">
        <f>IF(OR(C159="",留学状況調査入力票!$C$8=""),"",留学状況調査入力票!$C$8)</f>
        <v/>
      </c>
      <c r="AE159" s="136" t="str">
        <f>IF(留学状況調査入力票!AK168="","",留学状況調査入力票!AK168)</f>
        <v/>
      </c>
      <c r="AF159" s="136" t="str">
        <f>IF(留学状況調査入力票!AL168="","",留学状況調査入力票!AL168)</f>
        <v/>
      </c>
      <c r="AG159" s="136" t="str">
        <f>IF(留学状況調査入力票!AM168="","",留学状況調査入力票!AM168)</f>
        <v/>
      </c>
      <c r="AH159" s="136" t="str">
        <f>IF(留学状況調査入力票!AN168="","",留学状況調査入力票!AN168)</f>
        <v/>
      </c>
      <c r="AI159" s="136" t="str">
        <f>IF(留学状況調査入力票!AO168="","",留学状況調査入力票!AO168)</f>
        <v/>
      </c>
      <c r="AJ159" s="136" t="str">
        <f>IF(留学状況調査入力票!AP168="","",留学状況調査入力票!AP168)</f>
        <v/>
      </c>
      <c r="AK159" s="136" t="str">
        <f>IF(留学状況調査入力票!AQ168="","",留学状況調査入力票!AQ168)</f>
        <v/>
      </c>
    </row>
    <row r="160" spans="1:37">
      <c r="A160" s="137" t="str">
        <f t="shared" si="6"/>
        <v/>
      </c>
      <c r="B160" s="136"/>
      <c r="C160" s="137" t="str">
        <f>IF(留学状況調査入力票!A169="","",留学状況調査入力票!A169)</f>
        <v/>
      </c>
      <c r="D160" s="137" t="str">
        <f>IF(OR(留学状況調査入力票!C169="",留学状況調査入力票!D169="",留学状況調査入力票!E169=""),"",留学状況調査入力票!C169&amp;留学状況調査入力票!D169&amp;留学状況調査入力票!E169)</f>
        <v/>
      </c>
      <c r="E160" s="137"/>
      <c r="F160" s="136" t="str">
        <f>IF(留学状況調査入力票!A169="","",6)</f>
        <v/>
      </c>
      <c r="G160" s="137"/>
      <c r="H160" s="137" t="str">
        <f>IF(留学状況調査入力票!F169="","",留学状況調査入力票!F169)</f>
        <v/>
      </c>
      <c r="I160" s="137"/>
      <c r="J160" s="137" t="str">
        <f>IF(OR(留学状況調査入力票!G169="",留学状況調査入力票!H169=""),"",留学状況調査入力票!G169&amp;留学状況調査入力票!H169)</f>
        <v/>
      </c>
      <c r="K160" s="137"/>
      <c r="L160" s="137" t="str">
        <f>IF(留学状況調査入力票!I169="","",留学状況調査入力票!I169)</f>
        <v/>
      </c>
      <c r="M160" s="137"/>
      <c r="N160" s="137" t="str">
        <f>IF(留学状況調査入力票!J169="","",留学状況調査入力票!J169)</f>
        <v/>
      </c>
      <c r="O160" s="137"/>
      <c r="P160" s="137" t="str">
        <f>IF(OR(留学状況調査入力票!K169="",留学状況調査入力票!L169="",留学状況調査入力票!M169=""),"",留学状況調査入力票!K169&amp;留学状況調査入力票!L169&amp;留学状況調査入力票!M169)</f>
        <v/>
      </c>
      <c r="Q160" s="137"/>
      <c r="R160" s="137" t="str">
        <f>IF(留学状況調査入力票!N169="","",留学状況調査入力票!N169)</f>
        <v/>
      </c>
      <c r="S160" s="137"/>
      <c r="T160" s="137" t="str">
        <f>IF(留学状況調査入力票!O169="","",留学状況調査入力票!O169)</f>
        <v/>
      </c>
      <c r="U160" s="137"/>
      <c r="V160" s="137" t="str">
        <f>IF(留学状況調査入力票!P169="","",留学状況調査入力票!P169)</f>
        <v/>
      </c>
      <c r="W160" s="137"/>
      <c r="X160" s="137" t="str">
        <f>IF(OR(留学状況調査入力票!Q169="",留学状況調査入力票!R169=""),"",留学状況調査入力票!Q169&amp;留学状況調査入力票!R169)</f>
        <v/>
      </c>
      <c r="Y160" s="137"/>
      <c r="Z160" s="137"/>
      <c r="AA160" s="137"/>
      <c r="AB160" s="125" t="str">
        <f>IF(留学状況調査入力票!S169="","",留学状況調査入力票!S169)</f>
        <v/>
      </c>
      <c r="AC160" s="136" t="str">
        <f t="shared" si="7"/>
        <v/>
      </c>
      <c r="AD160" s="125" t="str">
        <f>IF(OR(C160="",留学状況調査入力票!$C$8=""),"",留学状況調査入力票!$C$8)</f>
        <v/>
      </c>
      <c r="AE160" s="136" t="str">
        <f>IF(留学状況調査入力票!AK169="","",留学状況調査入力票!AK169)</f>
        <v/>
      </c>
      <c r="AF160" s="136" t="str">
        <f>IF(留学状況調査入力票!AL169="","",留学状況調査入力票!AL169)</f>
        <v/>
      </c>
      <c r="AG160" s="136" t="str">
        <f>IF(留学状況調査入力票!AM169="","",留学状況調査入力票!AM169)</f>
        <v/>
      </c>
      <c r="AH160" s="136" t="str">
        <f>IF(留学状況調査入力票!AN169="","",留学状況調査入力票!AN169)</f>
        <v/>
      </c>
      <c r="AI160" s="136" t="str">
        <f>IF(留学状況調査入力票!AO169="","",留学状況調査入力票!AO169)</f>
        <v/>
      </c>
      <c r="AJ160" s="136" t="str">
        <f>IF(留学状況調査入力票!AP169="","",留学状況調査入力票!AP169)</f>
        <v/>
      </c>
      <c r="AK160" s="136" t="str">
        <f>IF(留学状況調査入力票!AQ169="","",留学状況調査入力票!AQ169)</f>
        <v/>
      </c>
    </row>
    <row r="161" spans="1:37">
      <c r="A161" s="137" t="str">
        <f t="shared" si="6"/>
        <v/>
      </c>
      <c r="B161" s="136"/>
      <c r="C161" s="137" t="str">
        <f>IF(留学状況調査入力票!A170="","",留学状況調査入力票!A170)</f>
        <v/>
      </c>
      <c r="D161" s="137" t="str">
        <f>IF(OR(留学状況調査入力票!C170="",留学状況調査入力票!D170="",留学状況調査入力票!E170=""),"",留学状況調査入力票!C170&amp;留学状況調査入力票!D170&amp;留学状況調査入力票!E170)</f>
        <v/>
      </c>
      <c r="E161" s="137"/>
      <c r="F161" s="136" t="str">
        <f>IF(留学状況調査入力票!A170="","",6)</f>
        <v/>
      </c>
      <c r="G161" s="137"/>
      <c r="H161" s="137" t="str">
        <f>IF(留学状況調査入力票!F170="","",留学状況調査入力票!F170)</f>
        <v/>
      </c>
      <c r="I161" s="137"/>
      <c r="J161" s="137" t="str">
        <f>IF(OR(留学状況調査入力票!G170="",留学状況調査入力票!H170=""),"",留学状況調査入力票!G170&amp;留学状況調査入力票!H170)</f>
        <v/>
      </c>
      <c r="K161" s="137"/>
      <c r="L161" s="137" t="str">
        <f>IF(留学状況調査入力票!I170="","",留学状況調査入力票!I170)</f>
        <v/>
      </c>
      <c r="M161" s="137"/>
      <c r="N161" s="137" t="str">
        <f>IF(留学状況調査入力票!J170="","",留学状況調査入力票!J170)</f>
        <v/>
      </c>
      <c r="O161" s="137"/>
      <c r="P161" s="137" t="str">
        <f>IF(OR(留学状況調査入力票!K170="",留学状況調査入力票!L170="",留学状況調査入力票!M170=""),"",留学状況調査入力票!K170&amp;留学状況調査入力票!L170&amp;留学状況調査入力票!M170)</f>
        <v/>
      </c>
      <c r="Q161" s="137"/>
      <c r="R161" s="137" t="str">
        <f>IF(留学状況調査入力票!N170="","",留学状況調査入力票!N170)</f>
        <v/>
      </c>
      <c r="S161" s="137"/>
      <c r="T161" s="137" t="str">
        <f>IF(留学状況調査入力票!O170="","",留学状況調査入力票!O170)</f>
        <v/>
      </c>
      <c r="U161" s="137"/>
      <c r="V161" s="137" t="str">
        <f>IF(留学状況調査入力票!P170="","",留学状況調査入力票!P170)</f>
        <v/>
      </c>
      <c r="W161" s="137"/>
      <c r="X161" s="137" t="str">
        <f>IF(OR(留学状況調査入力票!Q170="",留学状況調査入力票!R170=""),"",留学状況調査入力票!Q170&amp;留学状況調査入力票!R170)</f>
        <v/>
      </c>
      <c r="Y161" s="137"/>
      <c r="Z161" s="137"/>
      <c r="AA161" s="137"/>
      <c r="AB161" s="125" t="str">
        <f>IF(留学状況調査入力票!S170="","",留学状況調査入力票!S170)</f>
        <v/>
      </c>
      <c r="AC161" s="136" t="str">
        <f t="shared" si="7"/>
        <v/>
      </c>
      <c r="AD161" s="125" t="str">
        <f>IF(OR(C161="",留学状況調査入力票!$C$8=""),"",留学状況調査入力票!$C$8)</f>
        <v/>
      </c>
      <c r="AE161" s="136" t="str">
        <f>IF(留学状況調査入力票!AK170="","",留学状況調査入力票!AK170)</f>
        <v/>
      </c>
      <c r="AF161" s="136" t="str">
        <f>IF(留学状況調査入力票!AL170="","",留学状況調査入力票!AL170)</f>
        <v/>
      </c>
      <c r="AG161" s="136" t="str">
        <f>IF(留学状況調査入力票!AM170="","",留学状況調査入力票!AM170)</f>
        <v/>
      </c>
      <c r="AH161" s="136" t="str">
        <f>IF(留学状況調査入力票!AN170="","",留学状況調査入力票!AN170)</f>
        <v/>
      </c>
      <c r="AI161" s="136" t="str">
        <f>IF(留学状況調査入力票!AO170="","",留学状況調査入力票!AO170)</f>
        <v/>
      </c>
      <c r="AJ161" s="136" t="str">
        <f>IF(留学状況調査入力票!AP170="","",留学状況調査入力票!AP170)</f>
        <v/>
      </c>
      <c r="AK161" s="136" t="str">
        <f>IF(留学状況調査入力票!AQ170="","",留学状況調査入力票!AQ170)</f>
        <v/>
      </c>
    </row>
    <row r="162" spans="1:37">
      <c r="A162" s="137" t="str">
        <f t="shared" si="6"/>
        <v/>
      </c>
      <c r="B162" s="136"/>
      <c r="C162" s="137" t="str">
        <f>IF(留学状況調査入力票!A171="","",留学状況調査入力票!A171)</f>
        <v/>
      </c>
      <c r="D162" s="137" t="str">
        <f>IF(OR(留学状況調査入力票!C171="",留学状況調査入力票!D171="",留学状況調査入力票!E171=""),"",留学状況調査入力票!C171&amp;留学状況調査入力票!D171&amp;留学状況調査入力票!E171)</f>
        <v/>
      </c>
      <c r="E162" s="137"/>
      <c r="F162" s="136" t="str">
        <f>IF(留学状況調査入力票!A171="","",6)</f>
        <v/>
      </c>
      <c r="G162" s="137"/>
      <c r="H162" s="137" t="str">
        <f>IF(留学状況調査入力票!F171="","",留学状況調査入力票!F171)</f>
        <v/>
      </c>
      <c r="I162" s="137"/>
      <c r="J162" s="137" t="str">
        <f>IF(OR(留学状況調査入力票!G171="",留学状況調査入力票!H171=""),"",留学状況調査入力票!G171&amp;留学状況調査入力票!H171)</f>
        <v/>
      </c>
      <c r="K162" s="137"/>
      <c r="L162" s="137" t="str">
        <f>IF(留学状況調査入力票!I171="","",留学状況調査入力票!I171)</f>
        <v/>
      </c>
      <c r="M162" s="137"/>
      <c r="N162" s="137" t="str">
        <f>IF(留学状況調査入力票!J171="","",留学状況調査入力票!J171)</f>
        <v/>
      </c>
      <c r="O162" s="137"/>
      <c r="P162" s="137" t="str">
        <f>IF(OR(留学状況調査入力票!K171="",留学状況調査入力票!L171="",留学状況調査入力票!M171=""),"",留学状況調査入力票!K171&amp;留学状況調査入力票!L171&amp;留学状況調査入力票!M171)</f>
        <v/>
      </c>
      <c r="Q162" s="137"/>
      <c r="R162" s="137" t="str">
        <f>IF(留学状況調査入力票!N171="","",留学状況調査入力票!N171)</f>
        <v/>
      </c>
      <c r="S162" s="137"/>
      <c r="T162" s="137" t="str">
        <f>IF(留学状況調査入力票!O171="","",留学状況調査入力票!O171)</f>
        <v/>
      </c>
      <c r="U162" s="137"/>
      <c r="V162" s="137" t="str">
        <f>IF(留学状況調査入力票!P171="","",留学状況調査入力票!P171)</f>
        <v/>
      </c>
      <c r="W162" s="137"/>
      <c r="X162" s="137" t="str">
        <f>IF(OR(留学状況調査入力票!Q171="",留学状況調査入力票!R171=""),"",留学状況調査入力票!Q171&amp;留学状況調査入力票!R171)</f>
        <v/>
      </c>
      <c r="Y162" s="137"/>
      <c r="Z162" s="137"/>
      <c r="AA162" s="137"/>
      <c r="AB162" s="125" t="str">
        <f>IF(留学状況調査入力票!S171="","",留学状況調査入力票!S171)</f>
        <v/>
      </c>
      <c r="AC162" s="136" t="str">
        <f t="shared" si="7"/>
        <v/>
      </c>
      <c r="AD162" s="125" t="str">
        <f>IF(OR(C162="",留学状況調査入力票!$C$8=""),"",留学状況調査入力票!$C$8)</f>
        <v/>
      </c>
      <c r="AE162" s="136" t="str">
        <f>IF(留学状況調査入力票!AK171="","",留学状況調査入力票!AK171)</f>
        <v/>
      </c>
      <c r="AF162" s="136" t="str">
        <f>IF(留学状況調査入力票!AL171="","",留学状況調査入力票!AL171)</f>
        <v/>
      </c>
      <c r="AG162" s="136" t="str">
        <f>IF(留学状況調査入力票!AM171="","",留学状況調査入力票!AM171)</f>
        <v/>
      </c>
      <c r="AH162" s="136" t="str">
        <f>IF(留学状況調査入力票!AN171="","",留学状況調査入力票!AN171)</f>
        <v/>
      </c>
      <c r="AI162" s="136" t="str">
        <f>IF(留学状況調査入力票!AO171="","",留学状況調査入力票!AO171)</f>
        <v/>
      </c>
      <c r="AJ162" s="136" t="str">
        <f>IF(留学状況調査入力票!AP171="","",留学状況調査入力票!AP171)</f>
        <v/>
      </c>
      <c r="AK162" s="136" t="str">
        <f>IF(留学状況調査入力票!AQ171="","",留学状況調査入力票!AQ171)</f>
        <v/>
      </c>
    </row>
    <row r="163" spans="1:37">
      <c r="A163" s="137" t="str">
        <f t="shared" si="6"/>
        <v/>
      </c>
      <c r="B163" s="136"/>
      <c r="C163" s="137" t="str">
        <f>IF(留学状況調査入力票!A172="","",留学状況調査入力票!A172)</f>
        <v/>
      </c>
      <c r="D163" s="137" t="str">
        <f>IF(OR(留学状況調査入力票!C172="",留学状況調査入力票!D172="",留学状況調査入力票!E172=""),"",留学状況調査入力票!C172&amp;留学状況調査入力票!D172&amp;留学状況調査入力票!E172)</f>
        <v/>
      </c>
      <c r="E163" s="137"/>
      <c r="F163" s="136" t="str">
        <f>IF(留学状況調査入力票!A172="","",6)</f>
        <v/>
      </c>
      <c r="G163" s="137"/>
      <c r="H163" s="137" t="str">
        <f>IF(留学状況調査入力票!F172="","",留学状況調査入力票!F172)</f>
        <v/>
      </c>
      <c r="I163" s="137"/>
      <c r="J163" s="137" t="str">
        <f>IF(OR(留学状況調査入力票!G172="",留学状況調査入力票!H172=""),"",留学状況調査入力票!G172&amp;留学状況調査入力票!H172)</f>
        <v/>
      </c>
      <c r="K163" s="137"/>
      <c r="L163" s="137" t="str">
        <f>IF(留学状況調査入力票!I172="","",留学状況調査入力票!I172)</f>
        <v/>
      </c>
      <c r="M163" s="137"/>
      <c r="N163" s="137" t="str">
        <f>IF(留学状況調査入力票!J172="","",留学状況調査入力票!J172)</f>
        <v/>
      </c>
      <c r="O163" s="137"/>
      <c r="P163" s="137" t="str">
        <f>IF(OR(留学状況調査入力票!K172="",留学状況調査入力票!L172="",留学状況調査入力票!M172=""),"",留学状況調査入力票!K172&amp;留学状況調査入力票!L172&amp;留学状況調査入力票!M172)</f>
        <v/>
      </c>
      <c r="Q163" s="137"/>
      <c r="R163" s="137" t="str">
        <f>IF(留学状況調査入力票!N172="","",留学状況調査入力票!N172)</f>
        <v/>
      </c>
      <c r="S163" s="137"/>
      <c r="T163" s="137" t="str">
        <f>IF(留学状況調査入力票!O172="","",留学状況調査入力票!O172)</f>
        <v/>
      </c>
      <c r="U163" s="137"/>
      <c r="V163" s="137" t="str">
        <f>IF(留学状況調査入力票!P172="","",留学状況調査入力票!P172)</f>
        <v/>
      </c>
      <c r="W163" s="137"/>
      <c r="X163" s="137" t="str">
        <f>IF(OR(留学状況調査入力票!Q172="",留学状況調査入力票!R172=""),"",留学状況調査入力票!Q172&amp;留学状況調査入力票!R172)</f>
        <v/>
      </c>
      <c r="Y163" s="137"/>
      <c r="Z163" s="137"/>
      <c r="AA163" s="137"/>
      <c r="AB163" s="125" t="str">
        <f>IF(留学状況調査入力票!S172="","",留学状況調査入力票!S172)</f>
        <v/>
      </c>
      <c r="AC163" s="136" t="str">
        <f t="shared" si="7"/>
        <v/>
      </c>
      <c r="AD163" s="125" t="str">
        <f>IF(OR(C163="",留学状況調査入力票!$C$8=""),"",留学状況調査入力票!$C$8)</f>
        <v/>
      </c>
      <c r="AE163" s="136" t="str">
        <f>IF(留学状況調査入力票!AK172="","",留学状況調査入力票!AK172)</f>
        <v/>
      </c>
      <c r="AF163" s="136" t="str">
        <f>IF(留学状況調査入力票!AL172="","",留学状況調査入力票!AL172)</f>
        <v/>
      </c>
      <c r="AG163" s="136" t="str">
        <f>IF(留学状況調査入力票!AM172="","",留学状況調査入力票!AM172)</f>
        <v/>
      </c>
      <c r="AH163" s="136" t="str">
        <f>IF(留学状況調査入力票!AN172="","",留学状況調査入力票!AN172)</f>
        <v/>
      </c>
      <c r="AI163" s="136" t="str">
        <f>IF(留学状況調査入力票!AO172="","",留学状況調査入力票!AO172)</f>
        <v/>
      </c>
      <c r="AJ163" s="136" t="str">
        <f>IF(留学状況調査入力票!AP172="","",留学状況調査入力票!AP172)</f>
        <v/>
      </c>
      <c r="AK163" s="136" t="str">
        <f>IF(留学状況調査入力票!AQ172="","",留学状況調査入力票!AQ172)</f>
        <v/>
      </c>
    </row>
    <row r="164" spans="1:37">
      <c r="A164" s="137" t="str">
        <f t="shared" si="6"/>
        <v/>
      </c>
      <c r="B164" s="136"/>
      <c r="C164" s="137" t="str">
        <f>IF(留学状況調査入力票!A173="","",留学状況調査入力票!A173)</f>
        <v/>
      </c>
      <c r="D164" s="137" t="str">
        <f>IF(OR(留学状況調査入力票!C173="",留学状況調査入力票!D173="",留学状況調査入力票!E173=""),"",留学状況調査入力票!C173&amp;留学状況調査入力票!D173&amp;留学状況調査入力票!E173)</f>
        <v/>
      </c>
      <c r="E164" s="137"/>
      <c r="F164" s="136" t="str">
        <f>IF(留学状況調査入力票!A173="","",6)</f>
        <v/>
      </c>
      <c r="G164" s="137"/>
      <c r="H164" s="137" t="str">
        <f>IF(留学状況調査入力票!F173="","",留学状況調査入力票!F173)</f>
        <v/>
      </c>
      <c r="I164" s="137"/>
      <c r="J164" s="137" t="str">
        <f>IF(OR(留学状況調査入力票!G173="",留学状況調査入力票!H173=""),"",留学状況調査入力票!G173&amp;留学状況調査入力票!H173)</f>
        <v/>
      </c>
      <c r="K164" s="137"/>
      <c r="L164" s="137" t="str">
        <f>IF(留学状況調査入力票!I173="","",留学状況調査入力票!I173)</f>
        <v/>
      </c>
      <c r="M164" s="137"/>
      <c r="N164" s="137" t="str">
        <f>IF(留学状況調査入力票!J173="","",留学状況調査入力票!J173)</f>
        <v/>
      </c>
      <c r="O164" s="137"/>
      <c r="P164" s="137" t="str">
        <f>IF(OR(留学状況調査入力票!K173="",留学状況調査入力票!L173="",留学状況調査入力票!M173=""),"",留学状況調査入力票!K173&amp;留学状況調査入力票!L173&amp;留学状況調査入力票!M173)</f>
        <v/>
      </c>
      <c r="Q164" s="137"/>
      <c r="R164" s="137" t="str">
        <f>IF(留学状況調査入力票!N173="","",留学状況調査入力票!N173)</f>
        <v/>
      </c>
      <c r="S164" s="137"/>
      <c r="T164" s="137" t="str">
        <f>IF(留学状況調査入力票!O173="","",留学状況調査入力票!O173)</f>
        <v/>
      </c>
      <c r="U164" s="137"/>
      <c r="V164" s="137" t="str">
        <f>IF(留学状況調査入力票!P173="","",留学状況調査入力票!P173)</f>
        <v/>
      </c>
      <c r="W164" s="137"/>
      <c r="X164" s="137" t="str">
        <f>IF(OR(留学状況調査入力票!Q173="",留学状況調査入力票!R173=""),"",留学状況調査入力票!Q173&amp;留学状況調査入力票!R173)</f>
        <v/>
      </c>
      <c r="Y164" s="137"/>
      <c r="Z164" s="137"/>
      <c r="AA164" s="137"/>
      <c r="AB164" s="125" t="str">
        <f>IF(留学状況調査入力票!S173="","",留学状況調査入力票!S173)</f>
        <v/>
      </c>
      <c r="AC164" s="136" t="str">
        <f t="shared" si="7"/>
        <v/>
      </c>
      <c r="AD164" s="125" t="str">
        <f>IF(OR(C164="",留学状況調査入力票!$C$8=""),"",留学状況調査入力票!$C$8)</f>
        <v/>
      </c>
      <c r="AE164" s="136" t="str">
        <f>IF(留学状況調査入力票!AK173="","",留学状況調査入力票!AK173)</f>
        <v/>
      </c>
      <c r="AF164" s="136" t="str">
        <f>IF(留学状況調査入力票!AL173="","",留学状況調査入力票!AL173)</f>
        <v/>
      </c>
      <c r="AG164" s="136" t="str">
        <f>IF(留学状況調査入力票!AM173="","",留学状況調査入力票!AM173)</f>
        <v/>
      </c>
      <c r="AH164" s="136" t="str">
        <f>IF(留学状況調査入力票!AN173="","",留学状況調査入力票!AN173)</f>
        <v/>
      </c>
      <c r="AI164" s="136" t="str">
        <f>IF(留学状況調査入力票!AO173="","",留学状況調査入力票!AO173)</f>
        <v/>
      </c>
      <c r="AJ164" s="136" t="str">
        <f>IF(留学状況調査入力票!AP173="","",留学状況調査入力票!AP173)</f>
        <v/>
      </c>
      <c r="AK164" s="136" t="str">
        <f>IF(留学状況調査入力票!AQ173="","",留学状況調査入力票!AQ173)</f>
        <v/>
      </c>
    </row>
    <row r="165" spans="1:37">
      <c r="A165" s="137" t="str">
        <f t="shared" si="6"/>
        <v/>
      </c>
      <c r="B165" s="136"/>
      <c r="C165" s="137" t="str">
        <f>IF(留学状況調査入力票!A174="","",留学状況調査入力票!A174)</f>
        <v/>
      </c>
      <c r="D165" s="137" t="str">
        <f>IF(OR(留学状況調査入力票!C174="",留学状況調査入力票!D174="",留学状況調査入力票!E174=""),"",留学状況調査入力票!C174&amp;留学状況調査入力票!D174&amp;留学状況調査入力票!E174)</f>
        <v/>
      </c>
      <c r="E165" s="137"/>
      <c r="F165" s="136" t="str">
        <f>IF(留学状況調査入力票!A174="","",6)</f>
        <v/>
      </c>
      <c r="G165" s="137"/>
      <c r="H165" s="137" t="str">
        <f>IF(留学状況調査入力票!F174="","",留学状況調査入力票!F174)</f>
        <v/>
      </c>
      <c r="I165" s="137"/>
      <c r="J165" s="137" t="str">
        <f>IF(OR(留学状況調査入力票!G174="",留学状況調査入力票!H174=""),"",留学状況調査入力票!G174&amp;留学状況調査入力票!H174)</f>
        <v/>
      </c>
      <c r="K165" s="137"/>
      <c r="L165" s="137" t="str">
        <f>IF(留学状況調査入力票!I174="","",留学状況調査入力票!I174)</f>
        <v/>
      </c>
      <c r="M165" s="137"/>
      <c r="N165" s="137" t="str">
        <f>IF(留学状況調査入力票!J174="","",留学状況調査入力票!J174)</f>
        <v/>
      </c>
      <c r="O165" s="137"/>
      <c r="P165" s="137" t="str">
        <f>IF(OR(留学状況調査入力票!K174="",留学状況調査入力票!L174="",留学状況調査入力票!M174=""),"",留学状況調査入力票!K174&amp;留学状況調査入力票!L174&amp;留学状況調査入力票!M174)</f>
        <v/>
      </c>
      <c r="Q165" s="137"/>
      <c r="R165" s="137" t="str">
        <f>IF(留学状況調査入力票!N174="","",留学状況調査入力票!N174)</f>
        <v/>
      </c>
      <c r="S165" s="137"/>
      <c r="T165" s="137" t="str">
        <f>IF(留学状況調査入力票!O174="","",留学状況調査入力票!O174)</f>
        <v/>
      </c>
      <c r="U165" s="137"/>
      <c r="V165" s="137" t="str">
        <f>IF(留学状況調査入力票!P174="","",留学状況調査入力票!P174)</f>
        <v/>
      </c>
      <c r="W165" s="137"/>
      <c r="X165" s="137" t="str">
        <f>IF(OR(留学状況調査入力票!Q174="",留学状況調査入力票!R174=""),"",留学状況調査入力票!Q174&amp;留学状況調査入力票!R174)</f>
        <v/>
      </c>
      <c r="Y165" s="137"/>
      <c r="Z165" s="137"/>
      <c r="AA165" s="137"/>
      <c r="AB165" s="125" t="str">
        <f>IF(留学状況調査入力票!S174="","",留学状況調査入力票!S174)</f>
        <v/>
      </c>
      <c r="AC165" s="136" t="str">
        <f t="shared" si="7"/>
        <v/>
      </c>
      <c r="AD165" s="125" t="str">
        <f>IF(OR(C165="",留学状況調査入力票!$C$8=""),"",留学状況調査入力票!$C$8)</f>
        <v/>
      </c>
      <c r="AE165" s="136" t="str">
        <f>IF(留学状況調査入力票!AK174="","",留学状況調査入力票!AK174)</f>
        <v/>
      </c>
      <c r="AF165" s="136" t="str">
        <f>IF(留学状況調査入力票!AL174="","",留学状況調査入力票!AL174)</f>
        <v/>
      </c>
      <c r="AG165" s="136" t="str">
        <f>IF(留学状況調査入力票!AM174="","",留学状況調査入力票!AM174)</f>
        <v/>
      </c>
      <c r="AH165" s="136" t="str">
        <f>IF(留学状況調査入力票!AN174="","",留学状況調査入力票!AN174)</f>
        <v/>
      </c>
      <c r="AI165" s="136" t="str">
        <f>IF(留学状況調査入力票!AO174="","",留学状況調査入力票!AO174)</f>
        <v/>
      </c>
      <c r="AJ165" s="136" t="str">
        <f>IF(留学状況調査入力票!AP174="","",留学状況調査入力票!AP174)</f>
        <v/>
      </c>
      <c r="AK165" s="136" t="str">
        <f>IF(留学状況調査入力票!AQ174="","",留学状況調査入力票!AQ174)</f>
        <v/>
      </c>
    </row>
    <row r="166" spans="1:37">
      <c r="A166" s="137" t="str">
        <f t="shared" si="6"/>
        <v/>
      </c>
      <c r="B166" s="136"/>
      <c r="C166" s="137" t="str">
        <f>IF(留学状況調査入力票!A175="","",留学状況調査入力票!A175)</f>
        <v/>
      </c>
      <c r="D166" s="137" t="str">
        <f>IF(OR(留学状況調査入力票!C175="",留学状況調査入力票!D175="",留学状況調査入力票!E175=""),"",留学状況調査入力票!C175&amp;留学状況調査入力票!D175&amp;留学状況調査入力票!E175)</f>
        <v/>
      </c>
      <c r="E166" s="137"/>
      <c r="F166" s="136" t="str">
        <f>IF(留学状況調査入力票!A175="","",6)</f>
        <v/>
      </c>
      <c r="G166" s="137"/>
      <c r="H166" s="137" t="str">
        <f>IF(留学状況調査入力票!F175="","",留学状況調査入力票!F175)</f>
        <v/>
      </c>
      <c r="I166" s="137"/>
      <c r="J166" s="137" t="str">
        <f>IF(OR(留学状況調査入力票!G175="",留学状況調査入力票!H175=""),"",留学状況調査入力票!G175&amp;留学状況調査入力票!H175)</f>
        <v/>
      </c>
      <c r="K166" s="137"/>
      <c r="L166" s="137" t="str">
        <f>IF(留学状況調査入力票!I175="","",留学状況調査入力票!I175)</f>
        <v/>
      </c>
      <c r="M166" s="137"/>
      <c r="N166" s="137" t="str">
        <f>IF(留学状況調査入力票!J175="","",留学状況調査入力票!J175)</f>
        <v/>
      </c>
      <c r="O166" s="137"/>
      <c r="P166" s="137" t="str">
        <f>IF(OR(留学状況調査入力票!K175="",留学状況調査入力票!L175="",留学状況調査入力票!M175=""),"",留学状況調査入力票!K175&amp;留学状況調査入力票!L175&amp;留学状況調査入力票!M175)</f>
        <v/>
      </c>
      <c r="Q166" s="137"/>
      <c r="R166" s="137" t="str">
        <f>IF(留学状況調査入力票!N175="","",留学状況調査入力票!N175)</f>
        <v/>
      </c>
      <c r="S166" s="137"/>
      <c r="T166" s="137" t="str">
        <f>IF(留学状況調査入力票!O175="","",留学状況調査入力票!O175)</f>
        <v/>
      </c>
      <c r="U166" s="137"/>
      <c r="V166" s="137" t="str">
        <f>IF(留学状況調査入力票!P175="","",留学状況調査入力票!P175)</f>
        <v/>
      </c>
      <c r="W166" s="137"/>
      <c r="X166" s="137" t="str">
        <f>IF(OR(留学状況調査入力票!Q175="",留学状況調査入力票!R175=""),"",留学状況調査入力票!Q175&amp;留学状況調査入力票!R175)</f>
        <v/>
      </c>
      <c r="Y166" s="137"/>
      <c r="Z166" s="137"/>
      <c r="AA166" s="137"/>
      <c r="AB166" s="125" t="str">
        <f>IF(留学状況調査入力票!S175="","",留学状況調査入力票!S175)</f>
        <v/>
      </c>
      <c r="AC166" s="136" t="str">
        <f t="shared" si="7"/>
        <v/>
      </c>
      <c r="AD166" s="125" t="str">
        <f>IF(OR(C166="",留学状況調査入力票!$C$8=""),"",留学状況調査入力票!$C$8)</f>
        <v/>
      </c>
      <c r="AE166" s="136" t="str">
        <f>IF(留学状況調査入力票!AK175="","",留学状況調査入力票!AK175)</f>
        <v/>
      </c>
      <c r="AF166" s="136" t="str">
        <f>IF(留学状況調査入力票!AL175="","",留学状況調査入力票!AL175)</f>
        <v/>
      </c>
      <c r="AG166" s="136" t="str">
        <f>IF(留学状況調査入力票!AM175="","",留学状況調査入力票!AM175)</f>
        <v/>
      </c>
      <c r="AH166" s="136" t="str">
        <f>IF(留学状況調査入力票!AN175="","",留学状況調査入力票!AN175)</f>
        <v/>
      </c>
      <c r="AI166" s="136" t="str">
        <f>IF(留学状況調査入力票!AO175="","",留学状況調査入力票!AO175)</f>
        <v/>
      </c>
      <c r="AJ166" s="136" t="str">
        <f>IF(留学状況調査入力票!AP175="","",留学状況調査入力票!AP175)</f>
        <v/>
      </c>
      <c r="AK166" s="136" t="str">
        <f>IF(留学状況調査入力票!AQ175="","",留学状況調査入力票!AQ175)</f>
        <v/>
      </c>
    </row>
    <row r="167" spans="1:37">
      <c r="A167" s="137" t="str">
        <f t="shared" si="6"/>
        <v/>
      </c>
      <c r="B167" s="136"/>
      <c r="C167" s="137" t="str">
        <f>IF(留学状況調査入力票!A176="","",留学状況調査入力票!A176)</f>
        <v/>
      </c>
      <c r="D167" s="137" t="str">
        <f>IF(OR(留学状況調査入力票!C176="",留学状況調査入力票!D176="",留学状況調査入力票!E176=""),"",留学状況調査入力票!C176&amp;留学状況調査入力票!D176&amp;留学状況調査入力票!E176)</f>
        <v/>
      </c>
      <c r="E167" s="137"/>
      <c r="F167" s="136" t="str">
        <f>IF(留学状況調査入力票!A176="","",6)</f>
        <v/>
      </c>
      <c r="G167" s="137"/>
      <c r="H167" s="137" t="str">
        <f>IF(留学状況調査入力票!F176="","",留学状況調査入力票!F176)</f>
        <v/>
      </c>
      <c r="I167" s="137"/>
      <c r="J167" s="137" t="str">
        <f>IF(OR(留学状況調査入力票!G176="",留学状況調査入力票!H176=""),"",留学状況調査入力票!G176&amp;留学状況調査入力票!H176)</f>
        <v/>
      </c>
      <c r="K167" s="137"/>
      <c r="L167" s="137" t="str">
        <f>IF(留学状況調査入力票!I176="","",留学状況調査入力票!I176)</f>
        <v/>
      </c>
      <c r="M167" s="137"/>
      <c r="N167" s="137" t="str">
        <f>IF(留学状況調査入力票!J176="","",留学状況調査入力票!J176)</f>
        <v/>
      </c>
      <c r="O167" s="137"/>
      <c r="P167" s="137" t="str">
        <f>IF(OR(留学状況調査入力票!K176="",留学状況調査入力票!L176="",留学状況調査入力票!M176=""),"",留学状況調査入力票!K176&amp;留学状況調査入力票!L176&amp;留学状況調査入力票!M176)</f>
        <v/>
      </c>
      <c r="Q167" s="137"/>
      <c r="R167" s="137" t="str">
        <f>IF(留学状況調査入力票!N176="","",留学状況調査入力票!N176)</f>
        <v/>
      </c>
      <c r="S167" s="137"/>
      <c r="T167" s="137" t="str">
        <f>IF(留学状況調査入力票!O176="","",留学状況調査入力票!O176)</f>
        <v/>
      </c>
      <c r="U167" s="137"/>
      <c r="V167" s="137" t="str">
        <f>IF(留学状況調査入力票!P176="","",留学状況調査入力票!P176)</f>
        <v/>
      </c>
      <c r="W167" s="137"/>
      <c r="X167" s="137" t="str">
        <f>IF(OR(留学状況調査入力票!Q176="",留学状況調査入力票!R176=""),"",留学状況調査入力票!Q176&amp;留学状況調査入力票!R176)</f>
        <v/>
      </c>
      <c r="Y167" s="137"/>
      <c r="Z167" s="137"/>
      <c r="AA167" s="137"/>
      <c r="AB167" s="125" t="str">
        <f>IF(留学状況調査入力票!S176="","",留学状況調査入力票!S176)</f>
        <v/>
      </c>
      <c r="AC167" s="136" t="str">
        <f t="shared" si="7"/>
        <v/>
      </c>
      <c r="AD167" s="125" t="str">
        <f>IF(OR(C167="",留学状況調査入力票!$C$8=""),"",留学状況調査入力票!$C$8)</f>
        <v/>
      </c>
      <c r="AE167" s="136" t="str">
        <f>IF(留学状況調査入力票!AK176="","",留学状況調査入力票!AK176)</f>
        <v/>
      </c>
      <c r="AF167" s="136" t="str">
        <f>IF(留学状況調査入力票!AL176="","",留学状況調査入力票!AL176)</f>
        <v/>
      </c>
      <c r="AG167" s="136" t="str">
        <f>IF(留学状況調査入力票!AM176="","",留学状況調査入力票!AM176)</f>
        <v/>
      </c>
      <c r="AH167" s="136" t="str">
        <f>IF(留学状況調査入力票!AN176="","",留学状況調査入力票!AN176)</f>
        <v/>
      </c>
      <c r="AI167" s="136" t="str">
        <f>IF(留学状況調査入力票!AO176="","",留学状況調査入力票!AO176)</f>
        <v/>
      </c>
      <c r="AJ167" s="136" t="str">
        <f>IF(留学状況調査入力票!AP176="","",留学状況調査入力票!AP176)</f>
        <v/>
      </c>
      <c r="AK167" s="136" t="str">
        <f>IF(留学状況調査入力票!AQ176="","",留学状況調査入力票!AQ176)</f>
        <v/>
      </c>
    </row>
    <row r="168" spans="1:37">
      <c r="A168" s="137" t="str">
        <f t="shared" si="6"/>
        <v/>
      </c>
      <c r="B168" s="136"/>
      <c r="C168" s="137" t="str">
        <f>IF(留学状況調査入力票!A177="","",留学状況調査入力票!A177)</f>
        <v/>
      </c>
      <c r="D168" s="137" t="str">
        <f>IF(OR(留学状況調査入力票!C177="",留学状況調査入力票!D177="",留学状況調査入力票!E177=""),"",留学状況調査入力票!C177&amp;留学状況調査入力票!D177&amp;留学状況調査入力票!E177)</f>
        <v/>
      </c>
      <c r="E168" s="137"/>
      <c r="F168" s="136" t="str">
        <f>IF(留学状況調査入力票!A177="","",6)</f>
        <v/>
      </c>
      <c r="G168" s="137"/>
      <c r="H168" s="137" t="str">
        <f>IF(留学状況調査入力票!F177="","",留学状況調査入力票!F177)</f>
        <v/>
      </c>
      <c r="I168" s="137"/>
      <c r="J168" s="137" t="str">
        <f>IF(OR(留学状況調査入力票!G177="",留学状況調査入力票!H177=""),"",留学状況調査入力票!G177&amp;留学状況調査入力票!H177)</f>
        <v/>
      </c>
      <c r="K168" s="137"/>
      <c r="L168" s="137" t="str">
        <f>IF(留学状況調査入力票!I177="","",留学状況調査入力票!I177)</f>
        <v/>
      </c>
      <c r="M168" s="137"/>
      <c r="N168" s="137" t="str">
        <f>IF(留学状況調査入力票!J177="","",留学状況調査入力票!J177)</f>
        <v/>
      </c>
      <c r="O168" s="137"/>
      <c r="P168" s="137" t="str">
        <f>IF(OR(留学状況調査入力票!K177="",留学状況調査入力票!L177="",留学状況調査入力票!M177=""),"",留学状況調査入力票!K177&amp;留学状況調査入力票!L177&amp;留学状況調査入力票!M177)</f>
        <v/>
      </c>
      <c r="Q168" s="137"/>
      <c r="R168" s="137" t="str">
        <f>IF(留学状況調査入力票!N177="","",留学状況調査入力票!N177)</f>
        <v/>
      </c>
      <c r="S168" s="137"/>
      <c r="T168" s="137" t="str">
        <f>IF(留学状況調査入力票!O177="","",留学状況調査入力票!O177)</f>
        <v/>
      </c>
      <c r="U168" s="137"/>
      <c r="V168" s="137" t="str">
        <f>IF(留学状況調査入力票!P177="","",留学状況調査入力票!P177)</f>
        <v/>
      </c>
      <c r="W168" s="137"/>
      <c r="X168" s="137" t="str">
        <f>IF(OR(留学状況調査入力票!Q177="",留学状況調査入力票!R177=""),"",留学状況調査入力票!Q177&amp;留学状況調査入力票!R177)</f>
        <v/>
      </c>
      <c r="Y168" s="137"/>
      <c r="Z168" s="137"/>
      <c r="AA168" s="137"/>
      <c r="AB168" s="125" t="str">
        <f>IF(留学状況調査入力票!S177="","",留学状況調査入力票!S177)</f>
        <v/>
      </c>
      <c r="AC168" s="136" t="str">
        <f t="shared" si="7"/>
        <v/>
      </c>
      <c r="AD168" s="125" t="str">
        <f>IF(OR(C168="",留学状況調査入力票!$C$8=""),"",留学状況調査入力票!$C$8)</f>
        <v/>
      </c>
      <c r="AE168" s="136" t="str">
        <f>IF(留学状況調査入力票!AK177="","",留学状況調査入力票!AK177)</f>
        <v/>
      </c>
      <c r="AF168" s="136" t="str">
        <f>IF(留学状況調査入力票!AL177="","",留学状況調査入力票!AL177)</f>
        <v/>
      </c>
      <c r="AG168" s="136" t="str">
        <f>IF(留学状況調査入力票!AM177="","",留学状況調査入力票!AM177)</f>
        <v/>
      </c>
      <c r="AH168" s="136" t="str">
        <f>IF(留学状況調査入力票!AN177="","",留学状況調査入力票!AN177)</f>
        <v/>
      </c>
      <c r="AI168" s="136" t="str">
        <f>IF(留学状況調査入力票!AO177="","",留学状況調査入力票!AO177)</f>
        <v/>
      </c>
      <c r="AJ168" s="136" t="str">
        <f>IF(留学状況調査入力票!AP177="","",留学状況調査入力票!AP177)</f>
        <v/>
      </c>
      <c r="AK168" s="136" t="str">
        <f>IF(留学状況調査入力票!AQ177="","",留学状況調査入力票!AQ177)</f>
        <v/>
      </c>
    </row>
    <row r="169" spans="1:37">
      <c r="A169" s="137" t="str">
        <f t="shared" si="6"/>
        <v/>
      </c>
      <c r="B169" s="136"/>
      <c r="C169" s="137" t="str">
        <f>IF(留学状況調査入力票!A178="","",留学状況調査入力票!A178)</f>
        <v/>
      </c>
      <c r="D169" s="137" t="str">
        <f>IF(OR(留学状況調査入力票!C178="",留学状況調査入力票!D178="",留学状況調査入力票!E178=""),"",留学状況調査入力票!C178&amp;留学状況調査入力票!D178&amp;留学状況調査入力票!E178)</f>
        <v/>
      </c>
      <c r="E169" s="137"/>
      <c r="F169" s="136" t="str">
        <f>IF(留学状況調査入力票!A178="","",6)</f>
        <v/>
      </c>
      <c r="G169" s="137"/>
      <c r="H169" s="137" t="str">
        <f>IF(留学状況調査入力票!F178="","",留学状況調査入力票!F178)</f>
        <v/>
      </c>
      <c r="I169" s="137"/>
      <c r="J169" s="137" t="str">
        <f>IF(OR(留学状況調査入力票!G178="",留学状況調査入力票!H178=""),"",留学状況調査入力票!G178&amp;留学状況調査入力票!H178)</f>
        <v/>
      </c>
      <c r="K169" s="137"/>
      <c r="L169" s="137" t="str">
        <f>IF(留学状況調査入力票!I178="","",留学状況調査入力票!I178)</f>
        <v/>
      </c>
      <c r="M169" s="137"/>
      <c r="N169" s="137" t="str">
        <f>IF(留学状況調査入力票!J178="","",留学状況調査入力票!J178)</f>
        <v/>
      </c>
      <c r="O169" s="137"/>
      <c r="P169" s="137" t="str">
        <f>IF(OR(留学状況調査入力票!K178="",留学状況調査入力票!L178="",留学状況調査入力票!M178=""),"",留学状況調査入力票!K178&amp;留学状況調査入力票!L178&amp;留学状況調査入力票!M178)</f>
        <v/>
      </c>
      <c r="Q169" s="137"/>
      <c r="R169" s="137" t="str">
        <f>IF(留学状況調査入力票!N178="","",留学状況調査入力票!N178)</f>
        <v/>
      </c>
      <c r="S169" s="137"/>
      <c r="T169" s="137" t="str">
        <f>IF(留学状況調査入力票!O178="","",留学状況調査入力票!O178)</f>
        <v/>
      </c>
      <c r="U169" s="137"/>
      <c r="V169" s="137" t="str">
        <f>IF(留学状況調査入力票!P178="","",留学状況調査入力票!P178)</f>
        <v/>
      </c>
      <c r="W169" s="137"/>
      <c r="X169" s="137" t="str">
        <f>IF(OR(留学状況調査入力票!Q178="",留学状況調査入力票!R178=""),"",留学状況調査入力票!Q178&amp;留学状況調査入力票!R178)</f>
        <v/>
      </c>
      <c r="Y169" s="137"/>
      <c r="Z169" s="137"/>
      <c r="AA169" s="137"/>
      <c r="AB169" s="125" t="str">
        <f>IF(留学状況調査入力票!S178="","",留学状況調査入力票!S178)</f>
        <v/>
      </c>
      <c r="AC169" s="136" t="str">
        <f t="shared" si="7"/>
        <v/>
      </c>
      <c r="AD169" s="125" t="str">
        <f>IF(OR(C169="",留学状況調査入力票!$C$8=""),"",留学状況調査入力票!$C$8)</f>
        <v/>
      </c>
      <c r="AE169" s="136" t="str">
        <f>IF(留学状況調査入力票!AK178="","",留学状況調査入力票!AK178)</f>
        <v/>
      </c>
      <c r="AF169" s="136" t="str">
        <f>IF(留学状況調査入力票!AL178="","",留学状況調査入力票!AL178)</f>
        <v/>
      </c>
      <c r="AG169" s="136" t="str">
        <f>IF(留学状況調査入力票!AM178="","",留学状況調査入力票!AM178)</f>
        <v/>
      </c>
      <c r="AH169" s="136" t="str">
        <f>IF(留学状況調査入力票!AN178="","",留学状況調査入力票!AN178)</f>
        <v/>
      </c>
      <c r="AI169" s="136" t="str">
        <f>IF(留学状況調査入力票!AO178="","",留学状況調査入力票!AO178)</f>
        <v/>
      </c>
      <c r="AJ169" s="136" t="str">
        <f>IF(留学状況調査入力票!AP178="","",留学状況調査入力票!AP178)</f>
        <v/>
      </c>
      <c r="AK169" s="136" t="str">
        <f>IF(留学状況調査入力票!AQ178="","",留学状況調査入力票!AQ178)</f>
        <v/>
      </c>
    </row>
    <row r="170" spans="1:37">
      <c r="A170" s="137" t="str">
        <f t="shared" si="6"/>
        <v/>
      </c>
      <c r="B170" s="136"/>
      <c r="C170" s="137" t="str">
        <f>IF(留学状況調査入力票!A179="","",留学状況調査入力票!A179)</f>
        <v/>
      </c>
      <c r="D170" s="137" t="str">
        <f>IF(OR(留学状況調査入力票!C179="",留学状況調査入力票!D179="",留学状況調査入力票!E179=""),"",留学状況調査入力票!C179&amp;留学状況調査入力票!D179&amp;留学状況調査入力票!E179)</f>
        <v/>
      </c>
      <c r="E170" s="137"/>
      <c r="F170" s="136" t="str">
        <f>IF(留学状況調査入力票!A179="","",6)</f>
        <v/>
      </c>
      <c r="G170" s="137"/>
      <c r="H170" s="137" t="str">
        <f>IF(留学状況調査入力票!F179="","",留学状況調査入力票!F179)</f>
        <v/>
      </c>
      <c r="I170" s="137"/>
      <c r="J170" s="137" t="str">
        <f>IF(OR(留学状況調査入力票!G179="",留学状況調査入力票!H179=""),"",留学状況調査入力票!G179&amp;留学状況調査入力票!H179)</f>
        <v/>
      </c>
      <c r="K170" s="137"/>
      <c r="L170" s="137" t="str">
        <f>IF(留学状況調査入力票!I179="","",留学状況調査入力票!I179)</f>
        <v/>
      </c>
      <c r="M170" s="137"/>
      <c r="N170" s="137" t="str">
        <f>IF(留学状況調査入力票!J179="","",留学状況調査入力票!J179)</f>
        <v/>
      </c>
      <c r="O170" s="137"/>
      <c r="P170" s="137" t="str">
        <f>IF(OR(留学状況調査入力票!K179="",留学状況調査入力票!L179="",留学状況調査入力票!M179=""),"",留学状況調査入力票!K179&amp;留学状況調査入力票!L179&amp;留学状況調査入力票!M179)</f>
        <v/>
      </c>
      <c r="Q170" s="137"/>
      <c r="R170" s="137" t="str">
        <f>IF(留学状況調査入力票!N179="","",留学状況調査入力票!N179)</f>
        <v/>
      </c>
      <c r="S170" s="137"/>
      <c r="T170" s="137" t="str">
        <f>IF(留学状況調査入力票!O179="","",留学状況調査入力票!O179)</f>
        <v/>
      </c>
      <c r="U170" s="137"/>
      <c r="V170" s="137" t="str">
        <f>IF(留学状況調査入力票!P179="","",留学状況調査入力票!P179)</f>
        <v/>
      </c>
      <c r="W170" s="137"/>
      <c r="X170" s="137" t="str">
        <f>IF(OR(留学状況調査入力票!Q179="",留学状況調査入力票!R179=""),"",留学状況調査入力票!Q179&amp;留学状況調査入力票!R179)</f>
        <v/>
      </c>
      <c r="Y170" s="137"/>
      <c r="Z170" s="137"/>
      <c r="AA170" s="137"/>
      <c r="AB170" s="125" t="str">
        <f>IF(留学状況調査入力票!S179="","",留学状況調査入力票!S179)</f>
        <v/>
      </c>
      <c r="AC170" s="136" t="str">
        <f t="shared" si="7"/>
        <v/>
      </c>
      <c r="AD170" s="125" t="str">
        <f>IF(OR(C170="",留学状況調査入力票!$C$8=""),"",留学状況調査入力票!$C$8)</f>
        <v/>
      </c>
      <c r="AE170" s="136" t="str">
        <f>IF(留学状況調査入力票!AK179="","",留学状況調査入力票!AK179)</f>
        <v/>
      </c>
      <c r="AF170" s="136" t="str">
        <f>IF(留学状況調査入力票!AL179="","",留学状況調査入力票!AL179)</f>
        <v/>
      </c>
      <c r="AG170" s="136" t="str">
        <f>IF(留学状況調査入力票!AM179="","",留学状況調査入力票!AM179)</f>
        <v/>
      </c>
      <c r="AH170" s="136" t="str">
        <f>IF(留学状況調査入力票!AN179="","",留学状況調査入力票!AN179)</f>
        <v/>
      </c>
      <c r="AI170" s="136" t="str">
        <f>IF(留学状況調査入力票!AO179="","",留学状況調査入力票!AO179)</f>
        <v/>
      </c>
      <c r="AJ170" s="136" t="str">
        <f>IF(留学状況調査入力票!AP179="","",留学状況調査入力票!AP179)</f>
        <v/>
      </c>
      <c r="AK170" s="136" t="str">
        <f>IF(留学状況調査入力票!AQ179="","",留学状況調査入力票!AQ179)</f>
        <v/>
      </c>
    </row>
    <row r="171" spans="1:37">
      <c r="A171" s="137" t="str">
        <f t="shared" si="6"/>
        <v/>
      </c>
      <c r="B171" s="136"/>
      <c r="C171" s="137" t="str">
        <f>IF(留学状況調査入力票!A180="","",留学状況調査入力票!A180)</f>
        <v/>
      </c>
      <c r="D171" s="137" t="str">
        <f>IF(OR(留学状況調査入力票!C180="",留学状況調査入力票!D180="",留学状況調査入力票!E180=""),"",留学状況調査入力票!C180&amp;留学状況調査入力票!D180&amp;留学状況調査入力票!E180)</f>
        <v/>
      </c>
      <c r="E171" s="137"/>
      <c r="F171" s="136" t="str">
        <f>IF(留学状況調査入力票!A180="","",6)</f>
        <v/>
      </c>
      <c r="G171" s="137"/>
      <c r="H171" s="137" t="str">
        <f>IF(留学状況調査入力票!F180="","",留学状況調査入力票!F180)</f>
        <v/>
      </c>
      <c r="I171" s="137"/>
      <c r="J171" s="137" t="str">
        <f>IF(OR(留学状況調査入力票!G180="",留学状況調査入力票!H180=""),"",留学状況調査入力票!G180&amp;留学状況調査入力票!H180)</f>
        <v/>
      </c>
      <c r="K171" s="137"/>
      <c r="L171" s="137" t="str">
        <f>IF(留学状況調査入力票!I180="","",留学状況調査入力票!I180)</f>
        <v/>
      </c>
      <c r="M171" s="137"/>
      <c r="N171" s="137" t="str">
        <f>IF(留学状況調査入力票!J180="","",留学状況調査入力票!J180)</f>
        <v/>
      </c>
      <c r="O171" s="137"/>
      <c r="P171" s="137" t="str">
        <f>IF(OR(留学状況調査入力票!K180="",留学状況調査入力票!L180="",留学状況調査入力票!M180=""),"",留学状況調査入力票!K180&amp;留学状況調査入力票!L180&amp;留学状況調査入力票!M180)</f>
        <v/>
      </c>
      <c r="Q171" s="137"/>
      <c r="R171" s="137" t="str">
        <f>IF(留学状況調査入力票!N180="","",留学状況調査入力票!N180)</f>
        <v/>
      </c>
      <c r="S171" s="137"/>
      <c r="T171" s="137" t="str">
        <f>IF(留学状況調査入力票!O180="","",留学状況調査入力票!O180)</f>
        <v/>
      </c>
      <c r="U171" s="137"/>
      <c r="V171" s="137" t="str">
        <f>IF(留学状況調査入力票!P180="","",留学状況調査入力票!P180)</f>
        <v/>
      </c>
      <c r="W171" s="137"/>
      <c r="X171" s="137" t="str">
        <f>IF(OR(留学状況調査入力票!Q180="",留学状況調査入力票!R180=""),"",留学状況調査入力票!Q180&amp;留学状況調査入力票!R180)</f>
        <v/>
      </c>
      <c r="Y171" s="137"/>
      <c r="Z171" s="137"/>
      <c r="AA171" s="137"/>
      <c r="AB171" s="125" t="str">
        <f>IF(留学状況調査入力票!S180="","",留学状況調査入力票!S180)</f>
        <v/>
      </c>
      <c r="AC171" s="136" t="str">
        <f t="shared" si="7"/>
        <v/>
      </c>
      <c r="AD171" s="125" t="str">
        <f>IF(OR(C171="",留学状況調査入力票!$C$8=""),"",留学状況調査入力票!$C$8)</f>
        <v/>
      </c>
      <c r="AE171" s="136" t="str">
        <f>IF(留学状況調査入力票!AK180="","",留学状況調査入力票!AK180)</f>
        <v/>
      </c>
      <c r="AF171" s="136" t="str">
        <f>IF(留学状況調査入力票!AL180="","",留学状況調査入力票!AL180)</f>
        <v/>
      </c>
      <c r="AG171" s="136" t="str">
        <f>IF(留学状況調査入力票!AM180="","",留学状況調査入力票!AM180)</f>
        <v/>
      </c>
      <c r="AH171" s="136" t="str">
        <f>IF(留学状況調査入力票!AN180="","",留学状況調査入力票!AN180)</f>
        <v/>
      </c>
      <c r="AI171" s="136" t="str">
        <f>IF(留学状況調査入力票!AO180="","",留学状況調査入力票!AO180)</f>
        <v/>
      </c>
      <c r="AJ171" s="136" t="str">
        <f>IF(留学状況調査入力票!AP180="","",留学状況調査入力票!AP180)</f>
        <v/>
      </c>
      <c r="AK171" s="136" t="str">
        <f>IF(留学状況調査入力票!AQ180="","",留学状況調査入力票!AQ180)</f>
        <v/>
      </c>
    </row>
    <row r="172" spans="1:37">
      <c r="A172" s="137" t="str">
        <f t="shared" si="6"/>
        <v/>
      </c>
      <c r="B172" s="136"/>
      <c r="C172" s="137" t="str">
        <f>IF(留学状況調査入力票!A181="","",留学状況調査入力票!A181)</f>
        <v/>
      </c>
      <c r="D172" s="137" t="str">
        <f>IF(OR(留学状況調査入力票!C181="",留学状況調査入力票!D181="",留学状況調査入力票!E181=""),"",留学状況調査入力票!C181&amp;留学状況調査入力票!D181&amp;留学状況調査入力票!E181)</f>
        <v/>
      </c>
      <c r="E172" s="137"/>
      <c r="F172" s="136" t="str">
        <f>IF(留学状況調査入力票!A181="","",6)</f>
        <v/>
      </c>
      <c r="G172" s="137"/>
      <c r="H172" s="137" t="str">
        <f>IF(留学状況調査入力票!F181="","",留学状況調査入力票!F181)</f>
        <v/>
      </c>
      <c r="I172" s="137"/>
      <c r="J172" s="137" t="str">
        <f>IF(OR(留学状況調査入力票!G181="",留学状況調査入力票!H181=""),"",留学状況調査入力票!G181&amp;留学状況調査入力票!H181)</f>
        <v/>
      </c>
      <c r="K172" s="137"/>
      <c r="L172" s="137" t="str">
        <f>IF(留学状況調査入力票!I181="","",留学状況調査入力票!I181)</f>
        <v/>
      </c>
      <c r="M172" s="137"/>
      <c r="N172" s="137" t="str">
        <f>IF(留学状況調査入力票!J181="","",留学状況調査入力票!J181)</f>
        <v/>
      </c>
      <c r="O172" s="137"/>
      <c r="P172" s="137" t="str">
        <f>IF(OR(留学状況調査入力票!K181="",留学状況調査入力票!L181="",留学状況調査入力票!M181=""),"",留学状況調査入力票!K181&amp;留学状況調査入力票!L181&amp;留学状況調査入力票!M181)</f>
        <v/>
      </c>
      <c r="Q172" s="137"/>
      <c r="R172" s="137" t="str">
        <f>IF(留学状況調査入力票!N181="","",留学状況調査入力票!N181)</f>
        <v/>
      </c>
      <c r="S172" s="137"/>
      <c r="T172" s="137" t="str">
        <f>IF(留学状況調査入力票!O181="","",留学状況調査入力票!O181)</f>
        <v/>
      </c>
      <c r="U172" s="137"/>
      <c r="V172" s="137" t="str">
        <f>IF(留学状況調査入力票!P181="","",留学状況調査入力票!P181)</f>
        <v/>
      </c>
      <c r="W172" s="137"/>
      <c r="X172" s="137" t="str">
        <f>IF(OR(留学状況調査入力票!Q181="",留学状況調査入力票!R181=""),"",留学状況調査入力票!Q181&amp;留学状況調査入力票!R181)</f>
        <v/>
      </c>
      <c r="Y172" s="137"/>
      <c r="Z172" s="137"/>
      <c r="AA172" s="137"/>
      <c r="AB172" s="125" t="str">
        <f>IF(留学状況調査入力票!S181="","",留学状況調査入力票!S181)</f>
        <v/>
      </c>
      <c r="AC172" s="136" t="str">
        <f t="shared" si="7"/>
        <v/>
      </c>
      <c r="AD172" s="125" t="str">
        <f>IF(OR(C172="",留学状況調査入力票!$C$8=""),"",留学状況調査入力票!$C$8)</f>
        <v/>
      </c>
      <c r="AE172" s="136" t="str">
        <f>IF(留学状況調査入力票!AK181="","",留学状況調査入力票!AK181)</f>
        <v/>
      </c>
      <c r="AF172" s="136" t="str">
        <f>IF(留学状況調査入力票!AL181="","",留学状況調査入力票!AL181)</f>
        <v/>
      </c>
      <c r="AG172" s="136" t="str">
        <f>IF(留学状況調査入力票!AM181="","",留学状況調査入力票!AM181)</f>
        <v/>
      </c>
      <c r="AH172" s="136" t="str">
        <f>IF(留学状況調査入力票!AN181="","",留学状況調査入力票!AN181)</f>
        <v/>
      </c>
      <c r="AI172" s="136" t="str">
        <f>IF(留学状況調査入力票!AO181="","",留学状況調査入力票!AO181)</f>
        <v/>
      </c>
      <c r="AJ172" s="136" t="str">
        <f>IF(留学状況調査入力票!AP181="","",留学状況調査入力票!AP181)</f>
        <v/>
      </c>
      <c r="AK172" s="136" t="str">
        <f>IF(留学状況調査入力票!AQ181="","",留学状況調査入力票!AQ181)</f>
        <v/>
      </c>
    </row>
    <row r="173" spans="1:37">
      <c r="A173" s="137" t="str">
        <f t="shared" si="6"/>
        <v/>
      </c>
      <c r="B173" s="136"/>
      <c r="C173" s="137" t="str">
        <f>IF(留学状況調査入力票!A182="","",留学状況調査入力票!A182)</f>
        <v/>
      </c>
      <c r="D173" s="137" t="str">
        <f>IF(OR(留学状況調査入力票!C182="",留学状況調査入力票!D182="",留学状況調査入力票!E182=""),"",留学状況調査入力票!C182&amp;留学状況調査入力票!D182&amp;留学状況調査入力票!E182)</f>
        <v/>
      </c>
      <c r="E173" s="137"/>
      <c r="F173" s="136" t="str">
        <f>IF(留学状況調査入力票!A182="","",6)</f>
        <v/>
      </c>
      <c r="G173" s="137"/>
      <c r="H173" s="137" t="str">
        <f>IF(留学状況調査入力票!F182="","",留学状況調査入力票!F182)</f>
        <v/>
      </c>
      <c r="I173" s="137"/>
      <c r="J173" s="137" t="str">
        <f>IF(OR(留学状況調査入力票!G182="",留学状況調査入力票!H182=""),"",留学状況調査入力票!G182&amp;留学状況調査入力票!H182)</f>
        <v/>
      </c>
      <c r="K173" s="137"/>
      <c r="L173" s="137" t="str">
        <f>IF(留学状況調査入力票!I182="","",留学状況調査入力票!I182)</f>
        <v/>
      </c>
      <c r="M173" s="137"/>
      <c r="N173" s="137" t="str">
        <f>IF(留学状況調査入力票!J182="","",留学状況調査入力票!J182)</f>
        <v/>
      </c>
      <c r="O173" s="137"/>
      <c r="P173" s="137" t="str">
        <f>IF(OR(留学状況調査入力票!K182="",留学状況調査入力票!L182="",留学状況調査入力票!M182=""),"",留学状況調査入力票!K182&amp;留学状況調査入力票!L182&amp;留学状況調査入力票!M182)</f>
        <v/>
      </c>
      <c r="Q173" s="137"/>
      <c r="R173" s="137" t="str">
        <f>IF(留学状況調査入力票!N182="","",留学状況調査入力票!N182)</f>
        <v/>
      </c>
      <c r="S173" s="137"/>
      <c r="T173" s="137" t="str">
        <f>IF(留学状況調査入力票!O182="","",留学状況調査入力票!O182)</f>
        <v/>
      </c>
      <c r="U173" s="137"/>
      <c r="V173" s="137" t="str">
        <f>IF(留学状況調査入力票!P182="","",留学状況調査入力票!P182)</f>
        <v/>
      </c>
      <c r="W173" s="137"/>
      <c r="X173" s="137" t="str">
        <f>IF(OR(留学状況調査入力票!Q182="",留学状況調査入力票!R182=""),"",留学状況調査入力票!Q182&amp;留学状況調査入力票!R182)</f>
        <v/>
      </c>
      <c r="Y173" s="137"/>
      <c r="Z173" s="137"/>
      <c r="AA173" s="137"/>
      <c r="AB173" s="125" t="str">
        <f>IF(留学状況調査入力票!S182="","",留学状況調査入力票!S182)</f>
        <v/>
      </c>
      <c r="AC173" s="136" t="str">
        <f t="shared" si="7"/>
        <v/>
      </c>
      <c r="AD173" s="125" t="str">
        <f>IF(OR(C173="",留学状況調査入力票!$C$8=""),"",留学状況調査入力票!$C$8)</f>
        <v/>
      </c>
      <c r="AE173" s="136" t="str">
        <f>IF(留学状況調査入力票!AK182="","",留学状況調査入力票!AK182)</f>
        <v/>
      </c>
      <c r="AF173" s="136" t="str">
        <f>IF(留学状況調査入力票!AL182="","",留学状況調査入力票!AL182)</f>
        <v/>
      </c>
      <c r="AG173" s="136" t="str">
        <f>IF(留学状況調査入力票!AM182="","",留学状況調査入力票!AM182)</f>
        <v/>
      </c>
      <c r="AH173" s="136" t="str">
        <f>IF(留学状況調査入力票!AN182="","",留学状況調査入力票!AN182)</f>
        <v/>
      </c>
      <c r="AI173" s="136" t="str">
        <f>IF(留学状況調査入力票!AO182="","",留学状況調査入力票!AO182)</f>
        <v/>
      </c>
      <c r="AJ173" s="136" t="str">
        <f>IF(留学状況調査入力票!AP182="","",留学状況調査入力票!AP182)</f>
        <v/>
      </c>
      <c r="AK173" s="136" t="str">
        <f>IF(留学状況調査入力票!AQ182="","",留学状況調査入力票!AQ182)</f>
        <v/>
      </c>
    </row>
    <row r="174" spans="1:37">
      <c r="A174" s="137" t="str">
        <f t="shared" si="6"/>
        <v/>
      </c>
      <c r="B174" s="136"/>
      <c r="C174" s="137" t="str">
        <f>IF(留学状況調査入力票!A183="","",留学状況調査入力票!A183)</f>
        <v/>
      </c>
      <c r="D174" s="137" t="str">
        <f>IF(OR(留学状況調査入力票!C183="",留学状況調査入力票!D183="",留学状況調査入力票!E183=""),"",留学状況調査入力票!C183&amp;留学状況調査入力票!D183&amp;留学状況調査入力票!E183)</f>
        <v/>
      </c>
      <c r="E174" s="137"/>
      <c r="F174" s="136" t="str">
        <f>IF(留学状況調査入力票!A183="","",6)</f>
        <v/>
      </c>
      <c r="G174" s="137"/>
      <c r="H174" s="137" t="str">
        <f>IF(留学状況調査入力票!F183="","",留学状況調査入力票!F183)</f>
        <v/>
      </c>
      <c r="I174" s="137"/>
      <c r="J174" s="137" t="str">
        <f>IF(OR(留学状況調査入力票!G183="",留学状況調査入力票!H183=""),"",留学状況調査入力票!G183&amp;留学状況調査入力票!H183)</f>
        <v/>
      </c>
      <c r="K174" s="137"/>
      <c r="L174" s="137" t="str">
        <f>IF(留学状況調査入力票!I183="","",留学状況調査入力票!I183)</f>
        <v/>
      </c>
      <c r="M174" s="137"/>
      <c r="N174" s="137" t="str">
        <f>IF(留学状況調査入力票!J183="","",留学状況調査入力票!J183)</f>
        <v/>
      </c>
      <c r="O174" s="137"/>
      <c r="P174" s="137" t="str">
        <f>IF(OR(留学状況調査入力票!K183="",留学状況調査入力票!L183="",留学状況調査入力票!M183=""),"",留学状況調査入力票!K183&amp;留学状況調査入力票!L183&amp;留学状況調査入力票!M183)</f>
        <v/>
      </c>
      <c r="Q174" s="137"/>
      <c r="R174" s="137" t="str">
        <f>IF(留学状況調査入力票!N183="","",留学状況調査入力票!N183)</f>
        <v/>
      </c>
      <c r="S174" s="137"/>
      <c r="T174" s="137" t="str">
        <f>IF(留学状況調査入力票!O183="","",留学状況調査入力票!O183)</f>
        <v/>
      </c>
      <c r="U174" s="137"/>
      <c r="V174" s="137" t="str">
        <f>IF(留学状況調査入力票!P183="","",留学状況調査入力票!P183)</f>
        <v/>
      </c>
      <c r="W174" s="137"/>
      <c r="X174" s="137" t="str">
        <f>IF(OR(留学状況調査入力票!Q183="",留学状況調査入力票!R183=""),"",留学状況調査入力票!Q183&amp;留学状況調査入力票!R183)</f>
        <v/>
      </c>
      <c r="Y174" s="137"/>
      <c r="Z174" s="137"/>
      <c r="AA174" s="137"/>
      <c r="AB174" s="125" t="str">
        <f>IF(留学状況調査入力票!S183="","",留学状況調査入力票!S183)</f>
        <v/>
      </c>
      <c r="AC174" s="136" t="str">
        <f t="shared" si="7"/>
        <v/>
      </c>
      <c r="AD174" s="125" t="str">
        <f>IF(OR(C174="",留学状況調査入力票!$C$8=""),"",留学状況調査入力票!$C$8)</f>
        <v/>
      </c>
      <c r="AE174" s="136" t="str">
        <f>IF(留学状況調査入力票!AK183="","",留学状況調査入力票!AK183)</f>
        <v/>
      </c>
      <c r="AF174" s="136" t="str">
        <f>IF(留学状況調査入力票!AL183="","",留学状況調査入力票!AL183)</f>
        <v/>
      </c>
      <c r="AG174" s="136" t="str">
        <f>IF(留学状況調査入力票!AM183="","",留学状況調査入力票!AM183)</f>
        <v/>
      </c>
      <c r="AH174" s="136" t="str">
        <f>IF(留学状況調査入力票!AN183="","",留学状況調査入力票!AN183)</f>
        <v/>
      </c>
      <c r="AI174" s="136" t="str">
        <f>IF(留学状況調査入力票!AO183="","",留学状況調査入力票!AO183)</f>
        <v/>
      </c>
      <c r="AJ174" s="136" t="str">
        <f>IF(留学状況調査入力票!AP183="","",留学状況調査入力票!AP183)</f>
        <v/>
      </c>
      <c r="AK174" s="136" t="str">
        <f>IF(留学状況調査入力票!AQ183="","",留学状況調査入力票!AQ183)</f>
        <v/>
      </c>
    </row>
    <row r="175" spans="1:37">
      <c r="A175" s="137" t="str">
        <f t="shared" si="6"/>
        <v/>
      </c>
      <c r="B175" s="136"/>
      <c r="C175" s="137" t="str">
        <f>IF(留学状況調査入力票!A184="","",留学状況調査入力票!A184)</f>
        <v/>
      </c>
      <c r="D175" s="137" t="str">
        <f>IF(OR(留学状況調査入力票!C184="",留学状況調査入力票!D184="",留学状況調査入力票!E184=""),"",留学状況調査入力票!C184&amp;留学状況調査入力票!D184&amp;留学状況調査入力票!E184)</f>
        <v/>
      </c>
      <c r="E175" s="137"/>
      <c r="F175" s="136" t="str">
        <f>IF(留学状況調査入力票!A184="","",6)</f>
        <v/>
      </c>
      <c r="G175" s="137"/>
      <c r="H175" s="137" t="str">
        <f>IF(留学状況調査入力票!F184="","",留学状況調査入力票!F184)</f>
        <v/>
      </c>
      <c r="I175" s="137"/>
      <c r="J175" s="137" t="str">
        <f>IF(OR(留学状況調査入力票!G184="",留学状況調査入力票!H184=""),"",留学状況調査入力票!G184&amp;留学状況調査入力票!H184)</f>
        <v/>
      </c>
      <c r="K175" s="137"/>
      <c r="L175" s="137" t="str">
        <f>IF(留学状況調査入力票!I184="","",留学状況調査入力票!I184)</f>
        <v/>
      </c>
      <c r="M175" s="137"/>
      <c r="N175" s="137" t="str">
        <f>IF(留学状況調査入力票!J184="","",留学状況調査入力票!J184)</f>
        <v/>
      </c>
      <c r="O175" s="137"/>
      <c r="P175" s="137" t="str">
        <f>IF(OR(留学状況調査入力票!K184="",留学状況調査入力票!L184="",留学状況調査入力票!M184=""),"",留学状況調査入力票!K184&amp;留学状況調査入力票!L184&amp;留学状況調査入力票!M184)</f>
        <v/>
      </c>
      <c r="Q175" s="137"/>
      <c r="R175" s="137" t="str">
        <f>IF(留学状況調査入力票!N184="","",留学状況調査入力票!N184)</f>
        <v/>
      </c>
      <c r="S175" s="137"/>
      <c r="T175" s="137" t="str">
        <f>IF(留学状況調査入力票!O184="","",留学状況調査入力票!O184)</f>
        <v/>
      </c>
      <c r="U175" s="137"/>
      <c r="V175" s="137" t="str">
        <f>IF(留学状況調査入力票!P184="","",留学状況調査入力票!P184)</f>
        <v/>
      </c>
      <c r="W175" s="137"/>
      <c r="X175" s="137" t="str">
        <f>IF(OR(留学状況調査入力票!Q184="",留学状況調査入力票!R184=""),"",留学状況調査入力票!Q184&amp;留学状況調査入力票!R184)</f>
        <v/>
      </c>
      <c r="Y175" s="137"/>
      <c r="Z175" s="137"/>
      <c r="AA175" s="137"/>
      <c r="AB175" s="125" t="str">
        <f>IF(留学状況調査入力票!S184="","",留学状況調査入力票!S184)</f>
        <v/>
      </c>
      <c r="AC175" s="136" t="str">
        <f t="shared" si="7"/>
        <v/>
      </c>
      <c r="AD175" s="125" t="str">
        <f>IF(OR(C175="",留学状況調査入力票!$C$8=""),"",留学状況調査入力票!$C$8)</f>
        <v/>
      </c>
      <c r="AE175" s="136" t="str">
        <f>IF(留学状況調査入力票!AK184="","",留学状況調査入力票!AK184)</f>
        <v/>
      </c>
      <c r="AF175" s="136" t="str">
        <f>IF(留学状況調査入力票!AL184="","",留学状況調査入力票!AL184)</f>
        <v/>
      </c>
      <c r="AG175" s="136" t="str">
        <f>IF(留学状況調査入力票!AM184="","",留学状況調査入力票!AM184)</f>
        <v/>
      </c>
      <c r="AH175" s="136" t="str">
        <f>IF(留学状況調査入力票!AN184="","",留学状況調査入力票!AN184)</f>
        <v/>
      </c>
      <c r="AI175" s="136" t="str">
        <f>IF(留学状況調査入力票!AO184="","",留学状況調査入力票!AO184)</f>
        <v/>
      </c>
      <c r="AJ175" s="136" t="str">
        <f>IF(留学状況調査入力票!AP184="","",留学状況調査入力票!AP184)</f>
        <v/>
      </c>
      <c r="AK175" s="136" t="str">
        <f>IF(留学状況調査入力票!AQ184="","",留学状況調査入力票!AQ184)</f>
        <v/>
      </c>
    </row>
    <row r="176" spans="1:37">
      <c r="A176" s="137" t="str">
        <f t="shared" si="6"/>
        <v/>
      </c>
      <c r="B176" s="136"/>
      <c r="C176" s="137" t="str">
        <f>IF(留学状況調査入力票!A185="","",留学状況調査入力票!A185)</f>
        <v/>
      </c>
      <c r="D176" s="137" t="str">
        <f>IF(OR(留学状況調査入力票!C185="",留学状況調査入力票!D185="",留学状況調査入力票!E185=""),"",留学状況調査入力票!C185&amp;留学状況調査入力票!D185&amp;留学状況調査入力票!E185)</f>
        <v/>
      </c>
      <c r="E176" s="137"/>
      <c r="F176" s="136" t="str">
        <f>IF(留学状況調査入力票!A185="","",6)</f>
        <v/>
      </c>
      <c r="G176" s="137"/>
      <c r="H176" s="137" t="str">
        <f>IF(留学状況調査入力票!F185="","",留学状況調査入力票!F185)</f>
        <v/>
      </c>
      <c r="I176" s="137"/>
      <c r="J176" s="137" t="str">
        <f>IF(OR(留学状況調査入力票!G185="",留学状況調査入力票!H185=""),"",留学状況調査入力票!G185&amp;留学状況調査入力票!H185)</f>
        <v/>
      </c>
      <c r="K176" s="137"/>
      <c r="L176" s="137" t="str">
        <f>IF(留学状況調査入力票!I185="","",留学状況調査入力票!I185)</f>
        <v/>
      </c>
      <c r="M176" s="137"/>
      <c r="N176" s="137" t="str">
        <f>IF(留学状況調査入力票!J185="","",留学状況調査入力票!J185)</f>
        <v/>
      </c>
      <c r="O176" s="137"/>
      <c r="P176" s="137" t="str">
        <f>IF(OR(留学状況調査入力票!K185="",留学状況調査入力票!L185="",留学状況調査入力票!M185=""),"",留学状況調査入力票!K185&amp;留学状況調査入力票!L185&amp;留学状況調査入力票!M185)</f>
        <v/>
      </c>
      <c r="Q176" s="137"/>
      <c r="R176" s="137" t="str">
        <f>IF(留学状況調査入力票!N185="","",留学状況調査入力票!N185)</f>
        <v/>
      </c>
      <c r="S176" s="137"/>
      <c r="T176" s="137" t="str">
        <f>IF(留学状況調査入力票!O185="","",留学状況調査入力票!O185)</f>
        <v/>
      </c>
      <c r="U176" s="137"/>
      <c r="V176" s="137" t="str">
        <f>IF(留学状況調査入力票!P185="","",留学状況調査入力票!P185)</f>
        <v/>
      </c>
      <c r="W176" s="137"/>
      <c r="X176" s="137" t="str">
        <f>IF(OR(留学状況調査入力票!Q185="",留学状況調査入力票!R185=""),"",留学状況調査入力票!Q185&amp;留学状況調査入力票!R185)</f>
        <v/>
      </c>
      <c r="Y176" s="137"/>
      <c r="Z176" s="137"/>
      <c r="AA176" s="137"/>
      <c r="AB176" s="125" t="str">
        <f>IF(留学状況調査入力票!S185="","",留学状況調査入力票!S185)</f>
        <v/>
      </c>
      <c r="AC176" s="136" t="str">
        <f t="shared" si="7"/>
        <v/>
      </c>
      <c r="AD176" s="125" t="str">
        <f>IF(OR(C176="",留学状況調査入力票!$C$8=""),"",留学状況調査入力票!$C$8)</f>
        <v/>
      </c>
      <c r="AE176" s="136" t="str">
        <f>IF(留学状況調査入力票!AK185="","",留学状況調査入力票!AK185)</f>
        <v/>
      </c>
      <c r="AF176" s="136" t="str">
        <f>IF(留学状況調査入力票!AL185="","",留学状況調査入力票!AL185)</f>
        <v/>
      </c>
      <c r="AG176" s="136" t="str">
        <f>IF(留学状況調査入力票!AM185="","",留学状況調査入力票!AM185)</f>
        <v/>
      </c>
      <c r="AH176" s="136" t="str">
        <f>IF(留学状況調査入力票!AN185="","",留学状況調査入力票!AN185)</f>
        <v/>
      </c>
      <c r="AI176" s="136" t="str">
        <f>IF(留学状況調査入力票!AO185="","",留学状況調査入力票!AO185)</f>
        <v/>
      </c>
      <c r="AJ176" s="136" t="str">
        <f>IF(留学状況調査入力票!AP185="","",留学状況調査入力票!AP185)</f>
        <v/>
      </c>
      <c r="AK176" s="136" t="str">
        <f>IF(留学状況調査入力票!AQ185="","",留学状況調査入力票!AQ185)</f>
        <v/>
      </c>
    </row>
    <row r="177" spans="1:37">
      <c r="A177" s="137" t="str">
        <f t="shared" si="6"/>
        <v/>
      </c>
      <c r="B177" s="136"/>
      <c r="C177" s="137" t="str">
        <f>IF(留学状況調査入力票!A186="","",留学状況調査入力票!A186)</f>
        <v/>
      </c>
      <c r="D177" s="137" t="str">
        <f>IF(OR(留学状況調査入力票!C186="",留学状況調査入力票!D186="",留学状況調査入力票!E186=""),"",留学状況調査入力票!C186&amp;留学状況調査入力票!D186&amp;留学状況調査入力票!E186)</f>
        <v/>
      </c>
      <c r="E177" s="137"/>
      <c r="F177" s="136" t="str">
        <f>IF(留学状況調査入力票!A186="","",6)</f>
        <v/>
      </c>
      <c r="G177" s="137"/>
      <c r="H177" s="137" t="str">
        <f>IF(留学状況調査入力票!F186="","",留学状況調査入力票!F186)</f>
        <v/>
      </c>
      <c r="I177" s="137"/>
      <c r="J177" s="137" t="str">
        <f>IF(OR(留学状況調査入力票!G186="",留学状況調査入力票!H186=""),"",留学状況調査入力票!G186&amp;留学状況調査入力票!H186)</f>
        <v/>
      </c>
      <c r="K177" s="137"/>
      <c r="L177" s="137" t="str">
        <f>IF(留学状況調査入力票!I186="","",留学状況調査入力票!I186)</f>
        <v/>
      </c>
      <c r="M177" s="137"/>
      <c r="N177" s="137" t="str">
        <f>IF(留学状況調査入力票!J186="","",留学状況調査入力票!J186)</f>
        <v/>
      </c>
      <c r="O177" s="137"/>
      <c r="P177" s="137" t="str">
        <f>IF(OR(留学状況調査入力票!K186="",留学状況調査入力票!L186="",留学状況調査入力票!M186=""),"",留学状況調査入力票!K186&amp;留学状況調査入力票!L186&amp;留学状況調査入力票!M186)</f>
        <v/>
      </c>
      <c r="Q177" s="137"/>
      <c r="R177" s="137" t="str">
        <f>IF(留学状況調査入力票!N186="","",留学状況調査入力票!N186)</f>
        <v/>
      </c>
      <c r="S177" s="137"/>
      <c r="T177" s="137" t="str">
        <f>IF(留学状況調査入力票!O186="","",留学状況調査入力票!O186)</f>
        <v/>
      </c>
      <c r="U177" s="137"/>
      <c r="V177" s="137" t="str">
        <f>IF(留学状況調査入力票!P186="","",留学状況調査入力票!P186)</f>
        <v/>
      </c>
      <c r="W177" s="137"/>
      <c r="X177" s="137" t="str">
        <f>IF(OR(留学状況調査入力票!Q186="",留学状況調査入力票!R186=""),"",留学状況調査入力票!Q186&amp;留学状況調査入力票!R186)</f>
        <v/>
      </c>
      <c r="Y177" s="137"/>
      <c r="Z177" s="137"/>
      <c r="AA177" s="137"/>
      <c r="AB177" s="125" t="str">
        <f>IF(留学状況調査入力票!S186="","",留学状況調査入力票!S186)</f>
        <v/>
      </c>
      <c r="AC177" s="136" t="str">
        <f t="shared" si="7"/>
        <v/>
      </c>
      <c r="AD177" s="125" t="str">
        <f>IF(OR(C177="",留学状況調査入力票!$C$8=""),"",留学状況調査入力票!$C$8)</f>
        <v/>
      </c>
      <c r="AE177" s="136" t="str">
        <f>IF(留学状況調査入力票!AK186="","",留学状況調査入力票!AK186)</f>
        <v/>
      </c>
      <c r="AF177" s="136" t="str">
        <f>IF(留学状況調査入力票!AL186="","",留学状況調査入力票!AL186)</f>
        <v/>
      </c>
      <c r="AG177" s="136" t="str">
        <f>IF(留学状況調査入力票!AM186="","",留学状況調査入力票!AM186)</f>
        <v/>
      </c>
      <c r="AH177" s="136" t="str">
        <f>IF(留学状況調査入力票!AN186="","",留学状況調査入力票!AN186)</f>
        <v/>
      </c>
      <c r="AI177" s="136" t="str">
        <f>IF(留学状況調査入力票!AO186="","",留学状況調査入力票!AO186)</f>
        <v/>
      </c>
      <c r="AJ177" s="136" t="str">
        <f>IF(留学状況調査入力票!AP186="","",留学状況調査入力票!AP186)</f>
        <v/>
      </c>
      <c r="AK177" s="136" t="str">
        <f>IF(留学状況調査入力票!AQ186="","",留学状況調査入力票!AQ186)</f>
        <v/>
      </c>
    </row>
    <row r="178" spans="1:37">
      <c r="A178" s="137" t="str">
        <f t="shared" si="6"/>
        <v/>
      </c>
      <c r="B178" s="136"/>
      <c r="C178" s="137" t="str">
        <f>IF(留学状況調査入力票!A187="","",留学状況調査入力票!A187)</f>
        <v/>
      </c>
      <c r="D178" s="137" t="str">
        <f>IF(OR(留学状況調査入力票!C187="",留学状況調査入力票!D187="",留学状況調査入力票!E187=""),"",留学状況調査入力票!C187&amp;留学状況調査入力票!D187&amp;留学状況調査入力票!E187)</f>
        <v/>
      </c>
      <c r="E178" s="137"/>
      <c r="F178" s="136" t="str">
        <f>IF(留学状況調査入力票!A187="","",6)</f>
        <v/>
      </c>
      <c r="G178" s="137"/>
      <c r="H178" s="137" t="str">
        <f>IF(留学状況調査入力票!F187="","",留学状況調査入力票!F187)</f>
        <v/>
      </c>
      <c r="I178" s="137"/>
      <c r="J178" s="137" t="str">
        <f>IF(OR(留学状況調査入力票!G187="",留学状況調査入力票!H187=""),"",留学状況調査入力票!G187&amp;留学状況調査入力票!H187)</f>
        <v/>
      </c>
      <c r="K178" s="137"/>
      <c r="L178" s="137" t="str">
        <f>IF(留学状況調査入力票!I187="","",留学状況調査入力票!I187)</f>
        <v/>
      </c>
      <c r="M178" s="137"/>
      <c r="N178" s="137" t="str">
        <f>IF(留学状況調査入力票!J187="","",留学状況調査入力票!J187)</f>
        <v/>
      </c>
      <c r="O178" s="137"/>
      <c r="P178" s="137" t="str">
        <f>IF(OR(留学状況調査入力票!K187="",留学状況調査入力票!L187="",留学状況調査入力票!M187=""),"",留学状況調査入力票!K187&amp;留学状況調査入力票!L187&amp;留学状況調査入力票!M187)</f>
        <v/>
      </c>
      <c r="Q178" s="137"/>
      <c r="R178" s="137" t="str">
        <f>IF(留学状況調査入力票!N187="","",留学状況調査入力票!N187)</f>
        <v/>
      </c>
      <c r="S178" s="137"/>
      <c r="T178" s="137" t="str">
        <f>IF(留学状況調査入力票!O187="","",留学状況調査入力票!O187)</f>
        <v/>
      </c>
      <c r="U178" s="137"/>
      <c r="V178" s="137" t="str">
        <f>IF(留学状況調査入力票!P187="","",留学状況調査入力票!P187)</f>
        <v/>
      </c>
      <c r="W178" s="137"/>
      <c r="X178" s="137" t="str">
        <f>IF(OR(留学状況調査入力票!Q187="",留学状況調査入力票!R187=""),"",留学状況調査入力票!Q187&amp;留学状況調査入力票!R187)</f>
        <v/>
      </c>
      <c r="Y178" s="137"/>
      <c r="Z178" s="137"/>
      <c r="AA178" s="137"/>
      <c r="AB178" s="125" t="str">
        <f>IF(留学状況調査入力票!S187="","",留学状況調査入力票!S187)</f>
        <v/>
      </c>
      <c r="AC178" s="136" t="str">
        <f t="shared" si="7"/>
        <v/>
      </c>
      <c r="AD178" s="125" t="str">
        <f>IF(OR(C178="",留学状況調査入力票!$C$8=""),"",留学状況調査入力票!$C$8)</f>
        <v/>
      </c>
      <c r="AE178" s="136" t="str">
        <f>IF(留学状況調査入力票!AK187="","",留学状況調査入力票!AK187)</f>
        <v/>
      </c>
      <c r="AF178" s="136" t="str">
        <f>IF(留学状況調査入力票!AL187="","",留学状況調査入力票!AL187)</f>
        <v/>
      </c>
      <c r="AG178" s="136" t="str">
        <f>IF(留学状況調査入力票!AM187="","",留学状況調査入力票!AM187)</f>
        <v/>
      </c>
      <c r="AH178" s="136" t="str">
        <f>IF(留学状況調査入力票!AN187="","",留学状況調査入力票!AN187)</f>
        <v/>
      </c>
      <c r="AI178" s="136" t="str">
        <f>IF(留学状況調査入力票!AO187="","",留学状況調査入力票!AO187)</f>
        <v/>
      </c>
      <c r="AJ178" s="136" t="str">
        <f>IF(留学状況調査入力票!AP187="","",留学状況調査入力票!AP187)</f>
        <v/>
      </c>
      <c r="AK178" s="136" t="str">
        <f>IF(留学状況調査入力票!AQ187="","",留学状況調査入力票!AQ187)</f>
        <v/>
      </c>
    </row>
    <row r="179" spans="1:37">
      <c r="A179" s="137" t="str">
        <f t="shared" si="6"/>
        <v/>
      </c>
      <c r="B179" s="136"/>
      <c r="C179" s="137" t="str">
        <f>IF(留学状況調査入力票!A188="","",留学状況調査入力票!A188)</f>
        <v/>
      </c>
      <c r="D179" s="137" t="str">
        <f>IF(OR(留学状況調査入力票!C188="",留学状況調査入力票!D188="",留学状況調査入力票!E188=""),"",留学状況調査入力票!C188&amp;留学状況調査入力票!D188&amp;留学状況調査入力票!E188)</f>
        <v/>
      </c>
      <c r="E179" s="137"/>
      <c r="F179" s="136" t="str">
        <f>IF(留学状況調査入力票!A188="","",6)</f>
        <v/>
      </c>
      <c r="G179" s="137"/>
      <c r="H179" s="137" t="str">
        <f>IF(留学状況調査入力票!F188="","",留学状況調査入力票!F188)</f>
        <v/>
      </c>
      <c r="I179" s="137"/>
      <c r="J179" s="137" t="str">
        <f>IF(OR(留学状況調査入力票!G188="",留学状況調査入力票!H188=""),"",留学状況調査入力票!G188&amp;留学状況調査入力票!H188)</f>
        <v/>
      </c>
      <c r="K179" s="137"/>
      <c r="L179" s="137" t="str">
        <f>IF(留学状況調査入力票!I188="","",留学状況調査入力票!I188)</f>
        <v/>
      </c>
      <c r="M179" s="137"/>
      <c r="N179" s="137" t="str">
        <f>IF(留学状況調査入力票!J188="","",留学状況調査入力票!J188)</f>
        <v/>
      </c>
      <c r="O179" s="137"/>
      <c r="P179" s="137" t="str">
        <f>IF(OR(留学状況調査入力票!K188="",留学状況調査入力票!L188="",留学状況調査入力票!M188=""),"",留学状況調査入力票!K188&amp;留学状況調査入力票!L188&amp;留学状況調査入力票!M188)</f>
        <v/>
      </c>
      <c r="Q179" s="137"/>
      <c r="R179" s="137" t="str">
        <f>IF(留学状況調査入力票!N188="","",留学状況調査入力票!N188)</f>
        <v/>
      </c>
      <c r="S179" s="137"/>
      <c r="T179" s="137" t="str">
        <f>IF(留学状況調査入力票!O188="","",留学状況調査入力票!O188)</f>
        <v/>
      </c>
      <c r="U179" s="137"/>
      <c r="V179" s="137" t="str">
        <f>IF(留学状況調査入力票!P188="","",留学状況調査入力票!P188)</f>
        <v/>
      </c>
      <c r="W179" s="137"/>
      <c r="X179" s="137" t="str">
        <f>IF(OR(留学状況調査入力票!Q188="",留学状況調査入力票!R188=""),"",留学状況調査入力票!Q188&amp;留学状況調査入力票!R188)</f>
        <v/>
      </c>
      <c r="Y179" s="137"/>
      <c r="Z179" s="137"/>
      <c r="AA179" s="137"/>
      <c r="AB179" s="125" t="str">
        <f>IF(留学状況調査入力票!S188="","",留学状況調査入力票!S188)</f>
        <v/>
      </c>
      <c r="AC179" s="136" t="str">
        <f t="shared" si="7"/>
        <v/>
      </c>
      <c r="AD179" s="125" t="str">
        <f>IF(OR(C179="",留学状況調査入力票!$C$8=""),"",留学状況調査入力票!$C$8)</f>
        <v/>
      </c>
      <c r="AE179" s="136" t="str">
        <f>IF(留学状況調査入力票!AK188="","",留学状況調査入力票!AK188)</f>
        <v/>
      </c>
      <c r="AF179" s="136" t="str">
        <f>IF(留学状況調査入力票!AL188="","",留学状況調査入力票!AL188)</f>
        <v/>
      </c>
      <c r="AG179" s="136" t="str">
        <f>IF(留学状況調査入力票!AM188="","",留学状況調査入力票!AM188)</f>
        <v/>
      </c>
      <c r="AH179" s="136" t="str">
        <f>IF(留学状況調査入力票!AN188="","",留学状況調査入力票!AN188)</f>
        <v/>
      </c>
      <c r="AI179" s="136" t="str">
        <f>IF(留学状況調査入力票!AO188="","",留学状況調査入力票!AO188)</f>
        <v/>
      </c>
      <c r="AJ179" s="136" t="str">
        <f>IF(留学状況調査入力票!AP188="","",留学状況調査入力票!AP188)</f>
        <v/>
      </c>
      <c r="AK179" s="136" t="str">
        <f>IF(留学状況調査入力票!AQ188="","",留学状況調査入力票!AQ188)</f>
        <v/>
      </c>
    </row>
    <row r="180" spans="1:37">
      <c r="A180" s="137" t="str">
        <f t="shared" si="6"/>
        <v/>
      </c>
      <c r="B180" s="136"/>
      <c r="C180" s="137" t="str">
        <f>IF(留学状況調査入力票!A189="","",留学状況調査入力票!A189)</f>
        <v/>
      </c>
      <c r="D180" s="137" t="str">
        <f>IF(OR(留学状況調査入力票!C189="",留学状況調査入力票!D189="",留学状況調査入力票!E189=""),"",留学状況調査入力票!C189&amp;留学状況調査入力票!D189&amp;留学状況調査入力票!E189)</f>
        <v/>
      </c>
      <c r="E180" s="137"/>
      <c r="F180" s="136" t="str">
        <f>IF(留学状況調査入力票!A189="","",6)</f>
        <v/>
      </c>
      <c r="G180" s="137"/>
      <c r="H180" s="137" t="str">
        <f>IF(留学状況調査入力票!F189="","",留学状況調査入力票!F189)</f>
        <v/>
      </c>
      <c r="I180" s="137"/>
      <c r="J180" s="137" t="str">
        <f>IF(OR(留学状況調査入力票!G189="",留学状況調査入力票!H189=""),"",留学状況調査入力票!G189&amp;留学状況調査入力票!H189)</f>
        <v/>
      </c>
      <c r="K180" s="137"/>
      <c r="L180" s="137" t="str">
        <f>IF(留学状況調査入力票!I189="","",留学状況調査入力票!I189)</f>
        <v/>
      </c>
      <c r="M180" s="137"/>
      <c r="N180" s="137" t="str">
        <f>IF(留学状況調査入力票!J189="","",留学状況調査入力票!J189)</f>
        <v/>
      </c>
      <c r="O180" s="137"/>
      <c r="P180" s="137" t="str">
        <f>IF(OR(留学状況調査入力票!K189="",留学状況調査入力票!L189="",留学状況調査入力票!M189=""),"",留学状況調査入力票!K189&amp;留学状況調査入力票!L189&amp;留学状況調査入力票!M189)</f>
        <v/>
      </c>
      <c r="Q180" s="137"/>
      <c r="R180" s="137" t="str">
        <f>IF(留学状況調査入力票!N189="","",留学状況調査入力票!N189)</f>
        <v/>
      </c>
      <c r="S180" s="137"/>
      <c r="T180" s="137" t="str">
        <f>IF(留学状況調査入力票!O189="","",留学状況調査入力票!O189)</f>
        <v/>
      </c>
      <c r="U180" s="137"/>
      <c r="V180" s="137" t="str">
        <f>IF(留学状況調査入力票!P189="","",留学状況調査入力票!P189)</f>
        <v/>
      </c>
      <c r="W180" s="137"/>
      <c r="X180" s="137" t="str">
        <f>IF(OR(留学状況調査入力票!Q189="",留学状況調査入力票!R189=""),"",留学状況調査入力票!Q189&amp;留学状況調査入力票!R189)</f>
        <v/>
      </c>
      <c r="Y180" s="137"/>
      <c r="Z180" s="137"/>
      <c r="AA180" s="137"/>
      <c r="AB180" s="125" t="str">
        <f>IF(留学状況調査入力票!S189="","",留学状況調査入力票!S189)</f>
        <v/>
      </c>
      <c r="AC180" s="136" t="str">
        <f t="shared" si="7"/>
        <v/>
      </c>
      <c r="AD180" s="125" t="str">
        <f>IF(OR(C180="",留学状況調査入力票!$C$8=""),"",留学状況調査入力票!$C$8)</f>
        <v/>
      </c>
      <c r="AE180" s="136" t="str">
        <f>IF(留学状況調査入力票!AK189="","",留学状況調査入力票!AK189)</f>
        <v/>
      </c>
      <c r="AF180" s="136" t="str">
        <f>IF(留学状況調査入力票!AL189="","",留学状況調査入力票!AL189)</f>
        <v/>
      </c>
      <c r="AG180" s="136" t="str">
        <f>IF(留学状況調査入力票!AM189="","",留学状況調査入力票!AM189)</f>
        <v/>
      </c>
      <c r="AH180" s="136" t="str">
        <f>IF(留学状況調査入力票!AN189="","",留学状況調査入力票!AN189)</f>
        <v/>
      </c>
      <c r="AI180" s="136" t="str">
        <f>IF(留学状況調査入力票!AO189="","",留学状況調査入力票!AO189)</f>
        <v/>
      </c>
      <c r="AJ180" s="136" t="str">
        <f>IF(留学状況調査入力票!AP189="","",留学状況調査入力票!AP189)</f>
        <v/>
      </c>
      <c r="AK180" s="136" t="str">
        <f>IF(留学状況調査入力票!AQ189="","",留学状況調査入力票!AQ189)</f>
        <v/>
      </c>
    </row>
    <row r="181" spans="1:37">
      <c r="A181" s="137" t="str">
        <f t="shared" si="6"/>
        <v/>
      </c>
      <c r="B181" s="136"/>
      <c r="C181" s="137" t="str">
        <f>IF(留学状況調査入力票!A190="","",留学状況調査入力票!A190)</f>
        <v/>
      </c>
      <c r="D181" s="137" t="str">
        <f>IF(OR(留学状況調査入力票!C190="",留学状況調査入力票!D190="",留学状況調査入力票!E190=""),"",留学状況調査入力票!C190&amp;留学状況調査入力票!D190&amp;留学状況調査入力票!E190)</f>
        <v/>
      </c>
      <c r="E181" s="137"/>
      <c r="F181" s="136" t="str">
        <f>IF(留学状況調査入力票!A190="","",6)</f>
        <v/>
      </c>
      <c r="G181" s="137"/>
      <c r="H181" s="137" t="str">
        <f>IF(留学状況調査入力票!F190="","",留学状況調査入力票!F190)</f>
        <v/>
      </c>
      <c r="I181" s="137"/>
      <c r="J181" s="137" t="str">
        <f>IF(OR(留学状況調査入力票!G190="",留学状況調査入力票!H190=""),"",留学状況調査入力票!G190&amp;留学状況調査入力票!H190)</f>
        <v/>
      </c>
      <c r="K181" s="137"/>
      <c r="L181" s="137" t="str">
        <f>IF(留学状況調査入力票!I190="","",留学状況調査入力票!I190)</f>
        <v/>
      </c>
      <c r="M181" s="137"/>
      <c r="N181" s="137" t="str">
        <f>IF(留学状況調査入力票!J190="","",留学状況調査入力票!J190)</f>
        <v/>
      </c>
      <c r="O181" s="137"/>
      <c r="P181" s="137" t="str">
        <f>IF(OR(留学状況調査入力票!K190="",留学状況調査入力票!L190="",留学状況調査入力票!M190=""),"",留学状況調査入力票!K190&amp;留学状況調査入力票!L190&amp;留学状況調査入力票!M190)</f>
        <v/>
      </c>
      <c r="Q181" s="137"/>
      <c r="R181" s="137" t="str">
        <f>IF(留学状況調査入力票!N190="","",留学状況調査入力票!N190)</f>
        <v/>
      </c>
      <c r="S181" s="137"/>
      <c r="T181" s="137" t="str">
        <f>IF(留学状況調査入力票!O190="","",留学状況調査入力票!O190)</f>
        <v/>
      </c>
      <c r="U181" s="137"/>
      <c r="V181" s="137" t="str">
        <f>IF(留学状況調査入力票!P190="","",留学状況調査入力票!P190)</f>
        <v/>
      </c>
      <c r="W181" s="137"/>
      <c r="X181" s="137" t="str">
        <f>IF(OR(留学状況調査入力票!Q190="",留学状況調査入力票!R190=""),"",留学状況調査入力票!Q190&amp;留学状況調査入力票!R190)</f>
        <v/>
      </c>
      <c r="Y181" s="137"/>
      <c r="Z181" s="137"/>
      <c r="AA181" s="137"/>
      <c r="AB181" s="125" t="str">
        <f>IF(留学状況調査入力票!S190="","",留学状況調査入力票!S190)</f>
        <v/>
      </c>
      <c r="AC181" s="136" t="str">
        <f t="shared" si="7"/>
        <v/>
      </c>
      <c r="AD181" s="125" t="str">
        <f>IF(OR(C181="",留学状況調査入力票!$C$8=""),"",留学状況調査入力票!$C$8)</f>
        <v/>
      </c>
      <c r="AE181" s="136" t="str">
        <f>IF(留学状況調査入力票!AK190="","",留学状況調査入力票!AK190)</f>
        <v/>
      </c>
      <c r="AF181" s="136" t="str">
        <f>IF(留学状況調査入力票!AL190="","",留学状況調査入力票!AL190)</f>
        <v/>
      </c>
      <c r="AG181" s="136" t="str">
        <f>IF(留学状況調査入力票!AM190="","",留学状況調査入力票!AM190)</f>
        <v/>
      </c>
      <c r="AH181" s="136" t="str">
        <f>IF(留学状況調査入力票!AN190="","",留学状況調査入力票!AN190)</f>
        <v/>
      </c>
      <c r="AI181" s="136" t="str">
        <f>IF(留学状況調査入力票!AO190="","",留学状況調査入力票!AO190)</f>
        <v/>
      </c>
      <c r="AJ181" s="136" t="str">
        <f>IF(留学状況調査入力票!AP190="","",留学状況調査入力票!AP190)</f>
        <v/>
      </c>
      <c r="AK181" s="136" t="str">
        <f>IF(留学状況調査入力票!AQ190="","",留学状況調査入力票!AQ190)</f>
        <v/>
      </c>
    </row>
    <row r="182" spans="1:37">
      <c r="A182" s="137" t="str">
        <f t="shared" si="6"/>
        <v/>
      </c>
      <c r="B182" s="136"/>
      <c r="C182" s="137" t="str">
        <f>IF(留学状況調査入力票!A191="","",留学状況調査入力票!A191)</f>
        <v/>
      </c>
      <c r="D182" s="137" t="str">
        <f>IF(OR(留学状況調査入力票!C191="",留学状況調査入力票!D191="",留学状況調査入力票!E191=""),"",留学状況調査入力票!C191&amp;留学状況調査入力票!D191&amp;留学状況調査入力票!E191)</f>
        <v/>
      </c>
      <c r="E182" s="137"/>
      <c r="F182" s="136" t="str">
        <f>IF(留学状況調査入力票!A191="","",6)</f>
        <v/>
      </c>
      <c r="G182" s="137"/>
      <c r="H182" s="137" t="str">
        <f>IF(留学状況調査入力票!F191="","",留学状況調査入力票!F191)</f>
        <v/>
      </c>
      <c r="I182" s="137"/>
      <c r="J182" s="137" t="str">
        <f>IF(OR(留学状況調査入力票!G191="",留学状況調査入力票!H191=""),"",留学状況調査入力票!G191&amp;留学状況調査入力票!H191)</f>
        <v/>
      </c>
      <c r="K182" s="137"/>
      <c r="L182" s="137" t="str">
        <f>IF(留学状況調査入力票!I191="","",留学状況調査入力票!I191)</f>
        <v/>
      </c>
      <c r="M182" s="137"/>
      <c r="N182" s="137" t="str">
        <f>IF(留学状況調査入力票!J191="","",留学状況調査入力票!J191)</f>
        <v/>
      </c>
      <c r="O182" s="137"/>
      <c r="P182" s="137" t="str">
        <f>IF(OR(留学状況調査入力票!K191="",留学状況調査入力票!L191="",留学状況調査入力票!M191=""),"",留学状況調査入力票!K191&amp;留学状況調査入力票!L191&amp;留学状況調査入力票!M191)</f>
        <v/>
      </c>
      <c r="Q182" s="137"/>
      <c r="R182" s="137" t="str">
        <f>IF(留学状況調査入力票!N191="","",留学状況調査入力票!N191)</f>
        <v/>
      </c>
      <c r="S182" s="137"/>
      <c r="T182" s="137" t="str">
        <f>IF(留学状況調査入力票!O191="","",留学状況調査入力票!O191)</f>
        <v/>
      </c>
      <c r="U182" s="137"/>
      <c r="V182" s="137" t="str">
        <f>IF(留学状況調査入力票!P191="","",留学状況調査入力票!P191)</f>
        <v/>
      </c>
      <c r="W182" s="137"/>
      <c r="X182" s="137" t="str">
        <f>IF(OR(留学状況調査入力票!Q191="",留学状況調査入力票!R191=""),"",留学状況調査入力票!Q191&amp;留学状況調査入力票!R191)</f>
        <v/>
      </c>
      <c r="Y182" s="137"/>
      <c r="Z182" s="137"/>
      <c r="AA182" s="137"/>
      <c r="AB182" s="125" t="str">
        <f>IF(留学状況調査入力票!S191="","",留学状況調査入力票!S191)</f>
        <v/>
      </c>
      <c r="AC182" s="136" t="str">
        <f t="shared" si="7"/>
        <v/>
      </c>
      <c r="AD182" s="125" t="str">
        <f>IF(OR(C182="",留学状況調査入力票!$C$8=""),"",留学状況調査入力票!$C$8)</f>
        <v/>
      </c>
      <c r="AE182" s="136" t="str">
        <f>IF(留学状況調査入力票!AK191="","",留学状況調査入力票!AK191)</f>
        <v/>
      </c>
      <c r="AF182" s="136" t="str">
        <f>IF(留学状況調査入力票!AL191="","",留学状況調査入力票!AL191)</f>
        <v/>
      </c>
      <c r="AG182" s="136" t="str">
        <f>IF(留学状況調査入力票!AM191="","",留学状況調査入力票!AM191)</f>
        <v/>
      </c>
      <c r="AH182" s="136" t="str">
        <f>IF(留学状況調査入力票!AN191="","",留学状況調査入力票!AN191)</f>
        <v/>
      </c>
      <c r="AI182" s="136" t="str">
        <f>IF(留学状況調査入力票!AO191="","",留学状況調査入力票!AO191)</f>
        <v/>
      </c>
      <c r="AJ182" s="136" t="str">
        <f>IF(留学状況調査入力票!AP191="","",留学状況調査入力票!AP191)</f>
        <v/>
      </c>
      <c r="AK182" s="136" t="str">
        <f>IF(留学状況調査入力票!AQ191="","",留学状況調査入力票!AQ191)</f>
        <v/>
      </c>
    </row>
    <row r="183" spans="1:37">
      <c r="A183" s="137" t="str">
        <f t="shared" si="6"/>
        <v/>
      </c>
      <c r="B183" s="136"/>
      <c r="C183" s="137" t="str">
        <f>IF(留学状況調査入力票!A192="","",留学状況調査入力票!A192)</f>
        <v/>
      </c>
      <c r="D183" s="137" t="str">
        <f>IF(OR(留学状況調査入力票!C192="",留学状況調査入力票!D192="",留学状況調査入力票!E192=""),"",留学状況調査入力票!C192&amp;留学状況調査入力票!D192&amp;留学状況調査入力票!E192)</f>
        <v/>
      </c>
      <c r="E183" s="137"/>
      <c r="F183" s="136" t="str">
        <f>IF(留学状況調査入力票!A192="","",6)</f>
        <v/>
      </c>
      <c r="G183" s="137"/>
      <c r="H183" s="137" t="str">
        <f>IF(留学状況調査入力票!F192="","",留学状況調査入力票!F192)</f>
        <v/>
      </c>
      <c r="I183" s="137"/>
      <c r="J183" s="137" t="str">
        <f>IF(OR(留学状況調査入力票!G192="",留学状況調査入力票!H192=""),"",留学状況調査入力票!G192&amp;留学状況調査入力票!H192)</f>
        <v/>
      </c>
      <c r="K183" s="137"/>
      <c r="L183" s="137" t="str">
        <f>IF(留学状況調査入力票!I192="","",留学状況調査入力票!I192)</f>
        <v/>
      </c>
      <c r="M183" s="137"/>
      <c r="N183" s="137" t="str">
        <f>IF(留学状況調査入力票!J192="","",留学状況調査入力票!J192)</f>
        <v/>
      </c>
      <c r="O183" s="137"/>
      <c r="P183" s="137" t="str">
        <f>IF(OR(留学状況調査入力票!K192="",留学状況調査入力票!L192="",留学状況調査入力票!M192=""),"",留学状況調査入力票!K192&amp;留学状況調査入力票!L192&amp;留学状況調査入力票!M192)</f>
        <v/>
      </c>
      <c r="Q183" s="137"/>
      <c r="R183" s="137" t="str">
        <f>IF(留学状況調査入力票!N192="","",留学状況調査入力票!N192)</f>
        <v/>
      </c>
      <c r="S183" s="137"/>
      <c r="T183" s="137" t="str">
        <f>IF(留学状況調査入力票!O192="","",留学状況調査入力票!O192)</f>
        <v/>
      </c>
      <c r="U183" s="137"/>
      <c r="V183" s="137" t="str">
        <f>IF(留学状況調査入力票!P192="","",留学状況調査入力票!P192)</f>
        <v/>
      </c>
      <c r="W183" s="137"/>
      <c r="X183" s="137" t="str">
        <f>IF(OR(留学状況調査入力票!Q192="",留学状況調査入力票!R192=""),"",留学状況調査入力票!Q192&amp;留学状況調査入力票!R192)</f>
        <v/>
      </c>
      <c r="Y183" s="137"/>
      <c r="Z183" s="137"/>
      <c r="AA183" s="137"/>
      <c r="AB183" s="125" t="str">
        <f>IF(留学状況調査入力票!S192="","",留学状況調査入力票!S192)</f>
        <v/>
      </c>
      <c r="AC183" s="136" t="str">
        <f t="shared" si="7"/>
        <v/>
      </c>
      <c r="AD183" s="125" t="str">
        <f>IF(OR(C183="",留学状況調査入力票!$C$8=""),"",留学状況調査入力票!$C$8)</f>
        <v/>
      </c>
      <c r="AE183" s="136" t="str">
        <f>IF(留学状況調査入力票!AK192="","",留学状況調査入力票!AK192)</f>
        <v/>
      </c>
      <c r="AF183" s="136" t="str">
        <f>IF(留学状況調査入力票!AL192="","",留学状況調査入力票!AL192)</f>
        <v/>
      </c>
      <c r="AG183" s="136" t="str">
        <f>IF(留学状況調査入力票!AM192="","",留学状況調査入力票!AM192)</f>
        <v/>
      </c>
      <c r="AH183" s="136" t="str">
        <f>IF(留学状況調査入力票!AN192="","",留学状況調査入力票!AN192)</f>
        <v/>
      </c>
      <c r="AI183" s="136" t="str">
        <f>IF(留学状況調査入力票!AO192="","",留学状況調査入力票!AO192)</f>
        <v/>
      </c>
      <c r="AJ183" s="136" t="str">
        <f>IF(留学状況調査入力票!AP192="","",留学状況調査入力票!AP192)</f>
        <v/>
      </c>
      <c r="AK183" s="136" t="str">
        <f>IF(留学状況調査入力票!AQ192="","",留学状況調査入力票!AQ192)</f>
        <v/>
      </c>
    </row>
    <row r="184" spans="1:37">
      <c r="A184" s="137" t="str">
        <f t="shared" si="6"/>
        <v/>
      </c>
      <c r="B184" s="136"/>
      <c r="C184" s="137" t="str">
        <f>IF(留学状況調査入力票!A193="","",留学状況調査入力票!A193)</f>
        <v/>
      </c>
      <c r="D184" s="137" t="str">
        <f>IF(OR(留学状況調査入力票!C193="",留学状況調査入力票!D193="",留学状況調査入力票!E193=""),"",留学状況調査入力票!C193&amp;留学状況調査入力票!D193&amp;留学状況調査入力票!E193)</f>
        <v/>
      </c>
      <c r="E184" s="137"/>
      <c r="F184" s="136" t="str">
        <f>IF(留学状況調査入力票!A193="","",6)</f>
        <v/>
      </c>
      <c r="G184" s="137"/>
      <c r="H184" s="137" t="str">
        <f>IF(留学状況調査入力票!F193="","",留学状況調査入力票!F193)</f>
        <v/>
      </c>
      <c r="I184" s="137"/>
      <c r="J184" s="137" t="str">
        <f>IF(OR(留学状況調査入力票!G193="",留学状況調査入力票!H193=""),"",留学状況調査入力票!G193&amp;留学状況調査入力票!H193)</f>
        <v/>
      </c>
      <c r="K184" s="137"/>
      <c r="L184" s="137" t="str">
        <f>IF(留学状況調査入力票!I193="","",留学状況調査入力票!I193)</f>
        <v/>
      </c>
      <c r="M184" s="137"/>
      <c r="N184" s="137" t="str">
        <f>IF(留学状況調査入力票!J193="","",留学状況調査入力票!J193)</f>
        <v/>
      </c>
      <c r="O184" s="137"/>
      <c r="P184" s="137" t="str">
        <f>IF(OR(留学状況調査入力票!K193="",留学状況調査入力票!L193="",留学状況調査入力票!M193=""),"",留学状況調査入力票!K193&amp;留学状況調査入力票!L193&amp;留学状況調査入力票!M193)</f>
        <v/>
      </c>
      <c r="Q184" s="137"/>
      <c r="R184" s="137" t="str">
        <f>IF(留学状況調査入力票!N193="","",留学状況調査入力票!N193)</f>
        <v/>
      </c>
      <c r="S184" s="137"/>
      <c r="T184" s="137" t="str">
        <f>IF(留学状況調査入力票!O193="","",留学状況調査入力票!O193)</f>
        <v/>
      </c>
      <c r="U184" s="137"/>
      <c r="V184" s="137" t="str">
        <f>IF(留学状況調査入力票!P193="","",留学状況調査入力票!P193)</f>
        <v/>
      </c>
      <c r="W184" s="137"/>
      <c r="X184" s="137" t="str">
        <f>IF(OR(留学状況調査入力票!Q193="",留学状況調査入力票!R193=""),"",留学状況調査入力票!Q193&amp;留学状況調査入力票!R193)</f>
        <v/>
      </c>
      <c r="Y184" s="137"/>
      <c r="Z184" s="137"/>
      <c r="AA184" s="137"/>
      <c r="AB184" s="125" t="str">
        <f>IF(留学状況調査入力票!S193="","",留学状況調査入力票!S193)</f>
        <v/>
      </c>
      <c r="AC184" s="136" t="str">
        <f t="shared" si="7"/>
        <v/>
      </c>
      <c r="AD184" s="125" t="str">
        <f>IF(OR(C184="",留学状況調査入力票!$C$8=""),"",留学状況調査入力票!$C$8)</f>
        <v/>
      </c>
      <c r="AE184" s="136" t="str">
        <f>IF(留学状況調査入力票!AK193="","",留学状況調査入力票!AK193)</f>
        <v/>
      </c>
      <c r="AF184" s="136" t="str">
        <f>IF(留学状況調査入力票!AL193="","",留学状況調査入力票!AL193)</f>
        <v/>
      </c>
      <c r="AG184" s="136" t="str">
        <f>IF(留学状況調査入力票!AM193="","",留学状況調査入力票!AM193)</f>
        <v/>
      </c>
      <c r="AH184" s="136" t="str">
        <f>IF(留学状況調査入力票!AN193="","",留学状況調査入力票!AN193)</f>
        <v/>
      </c>
      <c r="AI184" s="136" t="str">
        <f>IF(留学状況調査入力票!AO193="","",留学状況調査入力票!AO193)</f>
        <v/>
      </c>
      <c r="AJ184" s="136" t="str">
        <f>IF(留学状況調査入力票!AP193="","",留学状況調査入力票!AP193)</f>
        <v/>
      </c>
      <c r="AK184" s="136" t="str">
        <f>IF(留学状況調査入力票!AQ193="","",留学状況調査入力票!AQ193)</f>
        <v/>
      </c>
    </row>
    <row r="185" spans="1:37">
      <c r="A185" s="137" t="str">
        <f t="shared" si="6"/>
        <v/>
      </c>
      <c r="B185" s="136"/>
      <c r="C185" s="137" t="str">
        <f>IF(留学状況調査入力票!A194="","",留学状況調査入力票!A194)</f>
        <v/>
      </c>
      <c r="D185" s="137" t="str">
        <f>IF(OR(留学状況調査入力票!C194="",留学状況調査入力票!D194="",留学状況調査入力票!E194=""),"",留学状況調査入力票!C194&amp;留学状況調査入力票!D194&amp;留学状況調査入力票!E194)</f>
        <v/>
      </c>
      <c r="E185" s="137"/>
      <c r="F185" s="136" t="str">
        <f>IF(留学状況調査入力票!A194="","",6)</f>
        <v/>
      </c>
      <c r="G185" s="137"/>
      <c r="H185" s="137" t="str">
        <f>IF(留学状況調査入力票!F194="","",留学状況調査入力票!F194)</f>
        <v/>
      </c>
      <c r="I185" s="137"/>
      <c r="J185" s="137" t="str">
        <f>IF(OR(留学状況調査入力票!G194="",留学状況調査入力票!H194=""),"",留学状況調査入力票!G194&amp;留学状況調査入力票!H194)</f>
        <v/>
      </c>
      <c r="K185" s="137"/>
      <c r="L185" s="137" t="str">
        <f>IF(留学状況調査入力票!I194="","",留学状況調査入力票!I194)</f>
        <v/>
      </c>
      <c r="M185" s="137"/>
      <c r="N185" s="137" t="str">
        <f>IF(留学状況調査入力票!J194="","",留学状況調査入力票!J194)</f>
        <v/>
      </c>
      <c r="O185" s="137"/>
      <c r="P185" s="137" t="str">
        <f>IF(OR(留学状況調査入力票!K194="",留学状況調査入力票!L194="",留学状況調査入力票!M194=""),"",留学状況調査入力票!K194&amp;留学状況調査入力票!L194&amp;留学状況調査入力票!M194)</f>
        <v/>
      </c>
      <c r="Q185" s="137"/>
      <c r="R185" s="137" t="str">
        <f>IF(留学状況調査入力票!N194="","",留学状況調査入力票!N194)</f>
        <v/>
      </c>
      <c r="S185" s="137"/>
      <c r="T185" s="137" t="str">
        <f>IF(留学状況調査入力票!O194="","",留学状況調査入力票!O194)</f>
        <v/>
      </c>
      <c r="U185" s="137"/>
      <c r="V185" s="137" t="str">
        <f>IF(留学状況調査入力票!P194="","",留学状況調査入力票!P194)</f>
        <v/>
      </c>
      <c r="W185" s="137"/>
      <c r="X185" s="137" t="str">
        <f>IF(OR(留学状況調査入力票!Q194="",留学状況調査入力票!R194=""),"",留学状況調査入力票!Q194&amp;留学状況調査入力票!R194)</f>
        <v/>
      </c>
      <c r="Y185" s="137"/>
      <c r="Z185" s="137"/>
      <c r="AA185" s="137"/>
      <c r="AB185" s="125" t="str">
        <f>IF(留学状況調査入力票!S194="","",留学状況調査入力票!S194)</f>
        <v/>
      </c>
      <c r="AC185" s="136" t="str">
        <f t="shared" si="7"/>
        <v/>
      </c>
      <c r="AD185" s="125" t="str">
        <f>IF(OR(C185="",留学状況調査入力票!$C$8=""),"",留学状況調査入力票!$C$8)</f>
        <v/>
      </c>
      <c r="AE185" s="136" t="str">
        <f>IF(留学状況調査入力票!AK194="","",留学状況調査入力票!AK194)</f>
        <v/>
      </c>
      <c r="AF185" s="136" t="str">
        <f>IF(留学状況調査入力票!AL194="","",留学状況調査入力票!AL194)</f>
        <v/>
      </c>
      <c r="AG185" s="136" t="str">
        <f>IF(留学状況調査入力票!AM194="","",留学状況調査入力票!AM194)</f>
        <v/>
      </c>
      <c r="AH185" s="136" t="str">
        <f>IF(留学状況調査入力票!AN194="","",留学状況調査入力票!AN194)</f>
        <v/>
      </c>
      <c r="AI185" s="136" t="str">
        <f>IF(留学状況調査入力票!AO194="","",留学状況調査入力票!AO194)</f>
        <v/>
      </c>
      <c r="AJ185" s="136" t="str">
        <f>IF(留学状況調査入力票!AP194="","",留学状況調査入力票!AP194)</f>
        <v/>
      </c>
      <c r="AK185" s="136" t="str">
        <f>IF(留学状況調査入力票!AQ194="","",留学状況調査入力票!AQ194)</f>
        <v/>
      </c>
    </row>
    <row r="186" spans="1:37">
      <c r="A186" s="137" t="str">
        <f t="shared" si="6"/>
        <v/>
      </c>
      <c r="B186" s="136"/>
      <c r="C186" s="137" t="str">
        <f>IF(留学状況調査入力票!A195="","",留学状況調査入力票!A195)</f>
        <v/>
      </c>
      <c r="D186" s="137" t="str">
        <f>IF(OR(留学状況調査入力票!C195="",留学状況調査入力票!D195="",留学状況調査入力票!E195=""),"",留学状況調査入力票!C195&amp;留学状況調査入力票!D195&amp;留学状況調査入力票!E195)</f>
        <v/>
      </c>
      <c r="E186" s="137"/>
      <c r="F186" s="136" t="str">
        <f>IF(留学状況調査入力票!A195="","",6)</f>
        <v/>
      </c>
      <c r="G186" s="137"/>
      <c r="H186" s="137" t="str">
        <f>IF(留学状況調査入力票!F195="","",留学状況調査入力票!F195)</f>
        <v/>
      </c>
      <c r="I186" s="137"/>
      <c r="J186" s="137" t="str">
        <f>IF(OR(留学状況調査入力票!G195="",留学状況調査入力票!H195=""),"",留学状況調査入力票!G195&amp;留学状況調査入力票!H195)</f>
        <v/>
      </c>
      <c r="K186" s="137"/>
      <c r="L186" s="137" t="str">
        <f>IF(留学状況調査入力票!I195="","",留学状況調査入力票!I195)</f>
        <v/>
      </c>
      <c r="M186" s="137"/>
      <c r="N186" s="137" t="str">
        <f>IF(留学状況調査入力票!J195="","",留学状況調査入力票!J195)</f>
        <v/>
      </c>
      <c r="O186" s="137"/>
      <c r="P186" s="137" t="str">
        <f>IF(OR(留学状況調査入力票!K195="",留学状況調査入力票!L195="",留学状況調査入力票!M195=""),"",留学状況調査入力票!K195&amp;留学状況調査入力票!L195&amp;留学状況調査入力票!M195)</f>
        <v/>
      </c>
      <c r="Q186" s="137"/>
      <c r="R186" s="137" t="str">
        <f>IF(留学状況調査入力票!N195="","",留学状況調査入力票!N195)</f>
        <v/>
      </c>
      <c r="S186" s="137"/>
      <c r="T186" s="137" t="str">
        <f>IF(留学状況調査入力票!O195="","",留学状況調査入力票!O195)</f>
        <v/>
      </c>
      <c r="U186" s="137"/>
      <c r="V186" s="137" t="str">
        <f>IF(留学状況調査入力票!P195="","",留学状況調査入力票!P195)</f>
        <v/>
      </c>
      <c r="W186" s="137"/>
      <c r="X186" s="137" t="str">
        <f>IF(OR(留学状況調査入力票!Q195="",留学状況調査入力票!R195=""),"",留学状況調査入力票!Q195&amp;留学状況調査入力票!R195)</f>
        <v/>
      </c>
      <c r="Y186" s="137"/>
      <c r="Z186" s="137"/>
      <c r="AA186" s="137"/>
      <c r="AB186" s="125" t="str">
        <f>IF(留学状況調査入力票!S195="","",留学状況調査入力票!S195)</f>
        <v/>
      </c>
      <c r="AC186" s="136" t="str">
        <f t="shared" si="7"/>
        <v/>
      </c>
      <c r="AD186" s="125" t="str">
        <f>IF(OR(C186="",留学状況調査入力票!$C$8=""),"",留学状況調査入力票!$C$8)</f>
        <v/>
      </c>
      <c r="AE186" s="136" t="str">
        <f>IF(留学状況調査入力票!AK195="","",留学状況調査入力票!AK195)</f>
        <v/>
      </c>
      <c r="AF186" s="136" t="str">
        <f>IF(留学状況調査入力票!AL195="","",留学状況調査入力票!AL195)</f>
        <v/>
      </c>
      <c r="AG186" s="136" t="str">
        <f>IF(留学状況調査入力票!AM195="","",留学状況調査入力票!AM195)</f>
        <v/>
      </c>
      <c r="AH186" s="136" t="str">
        <f>IF(留学状況調査入力票!AN195="","",留学状況調査入力票!AN195)</f>
        <v/>
      </c>
      <c r="AI186" s="136" t="str">
        <f>IF(留学状況調査入力票!AO195="","",留学状況調査入力票!AO195)</f>
        <v/>
      </c>
      <c r="AJ186" s="136" t="str">
        <f>IF(留学状況調査入力票!AP195="","",留学状況調査入力票!AP195)</f>
        <v/>
      </c>
      <c r="AK186" s="136" t="str">
        <f>IF(留学状況調査入力票!AQ195="","",留学状況調査入力票!AQ195)</f>
        <v/>
      </c>
    </row>
    <row r="187" spans="1:37">
      <c r="A187" s="137" t="str">
        <f t="shared" si="6"/>
        <v/>
      </c>
      <c r="B187" s="136"/>
      <c r="C187" s="137" t="str">
        <f>IF(留学状況調査入力票!A196="","",留学状況調査入力票!A196)</f>
        <v/>
      </c>
      <c r="D187" s="137" t="str">
        <f>IF(OR(留学状況調査入力票!C196="",留学状況調査入力票!D196="",留学状況調査入力票!E196=""),"",留学状況調査入力票!C196&amp;留学状況調査入力票!D196&amp;留学状況調査入力票!E196)</f>
        <v/>
      </c>
      <c r="E187" s="137"/>
      <c r="F187" s="136" t="str">
        <f>IF(留学状況調査入力票!A196="","",6)</f>
        <v/>
      </c>
      <c r="G187" s="137"/>
      <c r="H187" s="137" t="str">
        <f>IF(留学状況調査入力票!F196="","",留学状況調査入力票!F196)</f>
        <v/>
      </c>
      <c r="I187" s="137"/>
      <c r="J187" s="137" t="str">
        <f>IF(OR(留学状況調査入力票!G196="",留学状況調査入力票!H196=""),"",留学状況調査入力票!G196&amp;留学状況調査入力票!H196)</f>
        <v/>
      </c>
      <c r="K187" s="137"/>
      <c r="L187" s="137" t="str">
        <f>IF(留学状況調査入力票!I196="","",留学状況調査入力票!I196)</f>
        <v/>
      </c>
      <c r="M187" s="137"/>
      <c r="N187" s="137" t="str">
        <f>IF(留学状況調査入力票!J196="","",留学状況調査入力票!J196)</f>
        <v/>
      </c>
      <c r="O187" s="137"/>
      <c r="P187" s="137" t="str">
        <f>IF(OR(留学状況調査入力票!K196="",留学状況調査入力票!L196="",留学状況調査入力票!M196=""),"",留学状況調査入力票!K196&amp;留学状況調査入力票!L196&amp;留学状況調査入力票!M196)</f>
        <v/>
      </c>
      <c r="Q187" s="137"/>
      <c r="R187" s="137" t="str">
        <f>IF(留学状況調査入力票!N196="","",留学状況調査入力票!N196)</f>
        <v/>
      </c>
      <c r="S187" s="137"/>
      <c r="T187" s="137" t="str">
        <f>IF(留学状況調査入力票!O196="","",留学状況調査入力票!O196)</f>
        <v/>
      </c>
      <c r="U187" s="137"/>
      <c r="V187" s="137" t="str">
        <f>IF(留学状況調査入力票!P196="","",留学状況調査入力票!P196)</f>
        <v/>
      </c>
      <c r="W187" s="137"/>
      <c r="X187" s="137" t="str">
        <f>IF(OR(留学状況調査入力票!Q196="",留学状況調査入力票!R196=""),"",留学状況調査入力票!Q196&amp;留学状況調査入力票!R196)</f>
        <v/>
      </c>
      <c r="Y187" s="137"/>
      <c r="Z187" s="137"/>
      <c r="AA187" s="137"/>
      <c r="AB187" s="125" t="str">
        <f>IF(留学状況調査入力票!S196="","",留学状況調査入力票!S196)</f>
        <v/>
      </c>
      <c r="AC187" s="136" t="str">
        <f t="shared" si="7"/>
        <v/>
      </c>
      <c r="AD187" s="125" t="str">
        <f>IF(OR(C187="",留学状況調査入力票!$C$8=""),"",留学状況調査入力票!$C$8)</f>
        <v/>
      </c>
      <c r="AE187" s="136" t="str">
        <f>IF(留学状況調査入力票!AK196="","",留学状況調査入力票!AK196)</f>
        <v/>
      </c>
      <c r="AF187" s="136" t="str">
        <f>IF(留学状況調査入力票!AL196="","",留学状況調査入力票!AL196)</f>
        <v/>
      </c>
      <c r="AG187" s="136" t="str">
        <f>IF(留学状況調査入力票!AM196="","",留学状況調査入力票!AM196)</f>
        <v/>
      </c>
      <c r="AH187" s="136" t="str">
        <f>IF(留学状況調査入力票!AN196="","",留学状況調査入力票!AN196)</f>
        <v/>
      </c>
      <c r="AI187" s="136" t="str">
        <f>IF(留学状況調査入力票!AO196="","",留学状況調査入力票!AO196)</f>
        <v/>
      </c>
      <c r="AJ187" s="136" t="str">
        <f>IF(留学状況調査入力票!AP196="","",留学状況調査入力票!AP196)</f>
        <v/>
      </c>
      <c r="AK187" s="136" t="str">
        <f>IF(留学状況調査入力票!AQ196="","",留学状況調査入力票!AQ196)</f>
        <v/>
      </c>
    </row>
    <row r="188" spans="1:37">
      <c r="A188" s="137" t="str">
        <f t="shared" si="6"/>
        <v/>
      </c>
      <c r="B188" s="136"/>
      <c r="C188" s="137" t="str">
        <f>IF(留学状況調査入力票!A197="","",留学状況調査入力票!A197)</f>
        <v/>
      </c>
      <c r="D188" s="137" t="str">
        <f>IF(OR(留学状況調査入力票!C197="",留学状況調査入力票!D197="",留学状況調査入力票!E197=""),"",留学状況調査入力票!C197&amp;留学状況調査入力票!D197&amp;留学状況調査入力票!E197)</f>
        <v/>
      </c>
      <c r="E188" s="137"/>
      <c r="F188" s="136" t="str">
        <f>IF(留学状況調査入力票!A197="","",6)</f>
        <v/>
      </c>
      <c r="G188" s="137"/>
      <c r="H188" s="137" t="str">
        <f>IF(留学状況調査入力票!F197="","",留学状況調査入力票!F197)</f>
        <v/>
      </c>
      <c r="I188" s="137"/>
      <c r="J188" s="137" t="str">
        <f>IF(OR(留学状況調査入力票!G197="",留学状況調査入力票!H197=""),"",留学状況調査入力票!G197&amp;留学状況調査入力票!H197)</f>
        <v/>
      </c>
      <c r="K188" s="137"/>
      <c r="L188" s="137" t="str">
        <f>IF(留学状況調査入力票!I197="","",留学状況調査入力票!I197)</f>
        <v/>
      </c>
      <c r="M188" s="137"/>
      <c r="N188" s="137" t="str">
        <f>IF(留学状況調査入力票!J197="","",留学状況調査入力票!J197)</f>
        <v/>
      </c>
      <c r="O188" s="137"/>
      <c r="P188" s="137" t="str">
        <f>IF(OR(留学状況調査入力票!K197="",留学状況調査入力票!L197="",留学状況調査入力票!M197=""),"",留学状況調査入力票!K197&amp;留学状況調査入力票!L197&amp;留学状況調査入力票!M197)</f>
        <v/>
      </c>
      <c r="Q188" s="137"/>
      <c r="R188" s="137" t="str">
        <f>IF(留学状況調査入力票!N197="","",留学状況調査入力票!N197)</f>
        <v/>
      </c>
      <c r="S188" s="137"/>
      <c r="T188" s="137" t="str">
        <f>IF(留学状況調査入力票!O197="","",留学状況調査入力票!O197)</f>
        <v/>
      </c>
      <c r="U188" s="137"/>
      <c r="V188" s="137" t="str">
        <f>IF(留学状況調査入力票!P197="","",留学状況調査入力票!P197)</f>
        <v/>
      </c>
      <c r="W188" s="137"/>
      <c r="X188" s="137" t="str">
        <f>IF(OR(留学状況調査入力票!Q197="",留学状況調査入力票!R197=""),"",留学状況調査入力票!Q197&amp;留学状況調査入力票!R197)</f>
        <v/>
      </c>
      <c r="Y188" s="137"/>
      <c r="Z188" s="137"/>
      <c r="AA188" s="137"/>
      <c r="AB188" s="125" t="str">
        <f>IF(留学状況調査入力票!S197="","",留学状況調査入力票!S197)</f>
        <v/>
      </c>
      <c r="AC188" s="136" t="str">
        <f t="shared" si="7"/>
        <v/>
      </c>
      <c r="AD188" s="125" t="str">
        <f>IF(OR(C188="",留学状況調査入力票!$C$8=""),"",留学状況調査入力票!$C$8)</f>
        <v/>
      </c>
      <c r="AE188" s="136" t="str">
        <f>IF(留学状況調査入力票!AK197="","",留学状況調査入力票!AK197)</f>
        <v/>
      </c>
      <c r="AF188" s="136" t="str">
        <f>IF(留学状況調査入力票!AL197="","",留学状況調査入力票!AL197)</f>
        <v/>
      </c>
      <c r="AG188" s="136" t="str">
        <f>IF(留学状況調査入力票!AM197="","",留学状況調査入力票!AM197)</f>
        <v/>
      </c>
      <c r="AH188" s="136" t="str">
        <f>IF(留学状況調査入力票!AN197="","",留学状況調査入力票!AN197)</f>
        <v/>
      </c>
      <c r="AI188" s="136" t="str">
        <f>IF(留学状況調査入力票!AO197="","",留学状況調査入力票!AO197)</f>
        <v/>
      </c>
      <c r="AJ188" s="136" t="str">
        <f>IF(留学状況調査入力票!AP197="","",留学状況調査入力票!AP197)</f>
        <v/>
      </c>
      <c r="AK188" s="136" t="str">
        <f>IF(留学状況調査入力票!AQ197="","",留学状況調査入力票!AQ197)</f>
        <v/>
      </c>
    </row>
    <row r="189" spans="1:37">
      <c r="A189" s="137" t="str">
        <f t="shared" si="6"/>
        <v/>
      </c>
      <c r="B189" s="136"/>
      <c r="C189" s="137" t="str">
        <f>IF(留学状況調査入力票!A198="","",留学状況調査入力票!A198)</f>
        <v/>
      </c>
      <c r="D189" s="137" t="str">
        <f>IF(OR(留学状況調査入力票!C198="",留学状況調査入力票!D198="",留学状況調査入力票!E198=""),"",留学状況調査入力票!C198&amp;留学状況調査入力票!D198&amp;留学状況調査入力票!E198)</f>
        <v/>
      </c>
      <c r="E189" s="137"/>
      <c r="F189" s="136" t="str">
        <f>IF(留学状況調査入力票!A198="","",6)</f>
        <v/>
      </c>
      <c r="G189" s="137"/>
      <c r="H189" s="137" t="str">
        <f>IF(留学状況調査入力票!F198="","",留学状況調査入力票!F198)</f>
        <v/>
      </c>
      <c r="I189" s="137"/>
      <c r="J189" s="137" t="str">
        <f>IF(OR(留学状況調査入力票!G198="",留学状況調査入力票!H198=""),"",留学状況調査入力票!G198&amp;留学状況調査入力票!H198)</f>
        <v/>
      </c>
      <c r="K189" s="137"/>
      <c r="L189" s="137" t="str">
        <f>IF(留学状況調査入力票!I198="","",留学状況調査入力票!I198)</f>
        <v/>
      </c>
      <c r="M189" s="137"/>
      <c r="N189" s="137" t="str">
        <f>IF(留学状況調査入力票!J198="","",留学状況調査入力票!J198)</f>
        <v/>
      </c>
      <c r="O189" s="137"/>
      <c r="P189" s="137" t="str">
        <f>IF(OR(留学状況調査入力票!K198="",留学状況調査入力票!L198="",留学状況調査入力票!M198=""),"",留学状況調査入力票!K198&amp;留学状況調査入力票!L198&amp;留学状況調査入力票!M198)</f>
        <v/>
      </c>
      <c r="Q189" s="137"/>
      <c r="R189" s="137" t="str">
        <f>IF(留学状況調査入力票!N198="","",留学状況調査入力票!N198)</f>
        <v/>
      </c>
      <c r="S189" s="137"/>
      <c r="T189" s="137" t="str">
        <f>IF(留学状況調査入力票!O198="","",留学状況調査入力票!O198)</f>
        <v/>
      </c>
      <c r="U189" s="137"/>
      <c r="V189" s="137" t="str">
        <f>IF(留学状況調査入力票!P198="","",留学状況調査入力票!P198)</f>
        <v/>
      </c>
      <c r="W189" s="137"/>
      <c r="X189" s="137" t="str">
        <f>IF(OR(留学状況調査入力票!Q198="",留学状況調査入力票!R198=""),"",留学状況調査入力票!Q198&amp;留学状況調査入力票!R198)</f>
        <v/>
      </c>
      <c r="Y189" s="137"/>
      <c r="Z189" s="137"/>
      <c r="AA189" s="137"/>
      <c r="AB189" s="125" t="str">
        <f>IF(留学状況調査入力票!S198="","",留学状況調査入力票!S198)</f>
        <v/>
      </c>
      <c r="AC189" s="136" t="str">
        <f t="shared" si="7"/>
        <v/>
      </c>
      <c r="AD189" s="125" t="str">
        <f>IF(OR(C189="",留学状況調査入力票!$C$8=""),"",留学状況調査入力票!$C$8)</f>
        <v/>
      </c>
      <c r="AE189" s="136" t="str">
        <f>IF(留学状況調査入力票!AK198="","",留学状況調査入力票!AK198)</f>
        <v/>
      </c>
      <c r="AF189" s="136" t="str">
        <f>IF(留学状況調査入力票!AL198="","",留学状況調査入力票!AL198)</f>
        <v/>
      </c>
      <c r="AG189" s="136" t="str">
        <f>IF(留学状況調査入力票!AM198="","",留学状況調査入力票!AM198)</f>
        <v/>
      </c>
      <c r="AH189" s="136" t="str">
        <f>IF(留学状況調査入力票!AN198="","",留学状況調査入力票!AN198)</f>
        <v/>
      </c>
      <c r="AI189" s="136" t="str">
        <f>IF(留学状況調査入力票!AO198="","",留学状況調査入力票!AO198)</f>
        <v/>
      </c>
      <c r="AJ189" s="136" t="str">
        <f>IF(留学状況調査入力票!AP198="","",留学状況調査入力票!AP198)</f>
        <v/>
      </c>
      <c r="AK189" s="136" t="str">
        <f>IF(留学状況調査入力票!AQ198="","",留学状況調査入力票!AQ198)</f>
        <v/>
      </c>
    </row>
    <row r="190" spans="1:37">
      <c r="A190" s="137" t="str">
        <f t="shared" si="6"/>
        <v/>
      </c>
      <c r="B190" s="136"/>
      <c r="C190" s="137" t="str">
        <f>IF(留学状況調査入力票!A199="","",留学状況調査入力票!A199)</f>
        <v/>
      </c>
      <c r="D190" s="137" t="str">
        <f>IF(OR(留学状況調査入力票!C199="",留学状況調査入力票!D199="",留学状況調査入力票!E199=""),"",留学状況調査入力票!C199&amp;留学状況調査入力票!D199&amp;留学状況調査入力票!E199)</f>
        <v/>
      </c>
      <c r="E190" s="137"/>
      <c r="F190" s="136" t="str">
        <f>IF(留学状況調査入力票!A199="","",6)</f>
        <v/>
      </c>
      <c r="G190" s="137"/>
      <c r="H190" s="137" t="str">
        <f>IF(留学状況調査入力票!F199="","",留学状況調査入力票!F199)</f>
        <v/>
      </c>
      <c r="I190" s="137"/>
      <c r="J190" s="137" t="str">
        <f>IF(OR(留学状況調査入力票!G199="",留学状況調査入力票!H199=""),"",留学状況調査入力票!G199&amp;留学状況調査入力票!H199)</f>
        <v/>
      </c>
      <c r="K190" s="137"/>
      <c r="L190" s="137" t="str">
        <f>IF(留学状況調査入力票!I199="","",留学状況調査入力票!I199)</f>
        <v/>
      </c>
      <c r="M190" s="137"/>
      <c r="N190" s="137" t="str">
        <f>IF(留学状況調査入力票!J199="","",留学状況調査入力票!J199)</f>
        <v/>
      </c>
      <c r="O190" s="137"/>
      <c r="P190" s="137" t="str">
        <f>IF(OR(留学状況調査入力票!K199="",留学状況調査入力票!L199="",留学状況調査入力票!M199=""),"",留学状況調査入力票!K199&amp;留学状況調査入力票!L199&amp;留学状況調査入力票!M199)</f>
        <v/>
      </c>
      <c r="Q190" s="137"/>
      <c r="R190" s="137" t="str">
        <f>IF(留学状況調査入力票!N199="","",留学状況調査入力票!N199)</f>
        <v/>
      </c>
      <c r="S190" s="137"/>
      <c r="T190" s="137" t="str">
        <f>IF(留学状況調査入力票!O199="","",留学状況調査入力票!O199)</f>
        <v/>
      </c>
      <c r="U190" s="137"/>
      <c r="V190" s="137" t="str">
        <f>IF(留学状況調査入力票!P199="","",留学状況調査入力票!P199)</f>
        <v/>
      </c>
      <c r="W190" s="137"/>
      <c r="X190" s="137" t="str">
        <f>IF(OR(留学状況調査入力票!Q199="",留学状況調査入力票!R199=""),"",留学状況調査入力票!Q199&amp;留学状況調査入力票!R199)</f>
        <v/>
      </c>
      <c r="Y190" s="137"/>
      <c r="Z190" s="137"/>
      <c r="AA190" s="137"/>
      <c r="AB190" s="125" t="str">
        <f>IF(留学状況調査入力票!S199="","",留学状況調査入力票!S199)</f>
        <v/>
      </c>
      <c r="AC190" s="136" t="str">
        <f t="shared" si="7"/>
        <v/>
      </c>
      <c r="AD190" s="125" t="str">
        <f>IF(OR(C190="",留学状況調査入力票!$C$8=""),"",留学状況調査入力票!$C$8)</f>
        <v/>
      </c>
      <c r="AE190" s="136" t="str">
        <f>IF(留学状況調査入力票!AK199="","",留学状況調査入力票!AK199)</f>
        <v/>
      </c>
      <c r="AF190" s="136" t="str">
        <f>IF(留学状況調査入力票!AL199="","",留学状況調査入力票!AL199)</f>
        <v/>
      </c>
      <c r="AG190" s="136" t="str">
        <f>IF(留学状況調査入力票!AM199="","",留学状況調査入力票!AM199)</f>
        <v/>
      </c>
      <c r="AH190" s="136" t="str">
        <f>IF(留学状況調査入力票!AN199="","",留学状況調査入力票!AN199)</f>
        <v/>
      </c>
      <c r="AI190" s="136" t="str">
        <f>IF(留学状況調査入力票!AO199="","",留学状況調査入力票!AO199)</f>
        <v/>
      </c>
      <c r="AJ190" s="136" t="str">
        <f>IF(留学状況調査入力票!AP199="","",留学状況調査入力票!AP199)</f>
        <v/>
      </c>
      <c r="AK190" s="136" t="str">
        <f>IF(留学状況調査入力票!AQ199="","",留学状況調査入力票!AQ199)</f>
        <v/>
      </c>
    </row>
    <row r="191" spans="1:37">
      <c r="A191" s="137" t="str">
        <f t="shared" si="6"/>
        <v/>
      </c>
      <c r="B191" s="136"/>
      <c r="C191" s="137" t="str">
        <f>IF(留学状況調査入力票!A200="","",留学状況調査入力票!A200)</f>
        <v/>
      </c>
      <c r="D191" s="137" t="str">
        <f>IF(OR(留学状況調査入力票!C200="",留学状況調査入力票!D200="",留学状況調査入力票!E200=""),"",留学状況調査入力票!C200&amp;留学状況調査入力票!D200&amp;留学状況調査入力票!E200)</f>
        <v/>
      </c>
      <c r="E191" s="137"/>
      <c r="F191" s="136" t="str">
        <f>IF(留学状況調査入力票!A200="","",6)</f>
        <v/>
      </c>
      <c r="G191" s="137"/>
      <c r="H191" s="137" t="str">
        <f>IF(留学状況調査入力票!F200="","",留学状況調査入力票!F200)</f>
        <v/>
      </c>
      <c r="I191" s="137"/>
      <c r="J191" s="137" t="str">
        <f>IF(OR(留学状況調査入力票!G200="",留学状況調査入力票!H200=""),"",留学状況調査入力票!G200&amp;留学状況調査入力票!H200)</f>
        <v/>
      </c>
      <c r="K191" s="137"/>
      <c r="L191" s="137" t="str">
        <f>IF(留学状況調査入力票!I200="","",留学状況調査入力票!I200)</f>
        <v/>
      </c>
      <c r="M191" s="137"/>
      <c r="N191" s="137" t="str">
        <f>IF(留学状況調査入力票!J200="","",留学状況調査入力票!J200)</f>
        <v/>
      </c>
      <c r="O191" s="137"/>
      <c r="P191" s="137" t="str">
        <f>IF(OR(留学状況調査入力票!K200="",留学状況調査入力票!L200="",留学状況調査入力票!M200=""),"",留学状況調査入力票!K200&amp;留学状況調査入力票!L200&amp;留学状況調査入力票!M200)</f>
        <v/>
      </c>
      <c r="Q191" s="137"/>
      <c r="R191" s="137" t="str">
        <f>IF(留学状況調査入力票!N200="","",留学状況調査入力票!N200)</f>
        <v/>
      </c>
      <c r="S191" s="137"/>
      <c r="T191" s="137" t="str">
        <f>IF(留学状況調査入力票!O200="","",留学状況調査入力票!O200)</f>
        <v/>
      </c>
      <c r="U191" s="137"/>
      <c r="V191" s="137" t="str">
        <f>IF(留学状況調査入力票!P200="","",留学状況調査入力票!P200)</f>
        <v/>
      </c>
      <c r="W191" s="137"/>
      <c r="X191" s="137" t="str">
        <f>IF(OR(留学状況調査入力票!Q200="",留学状況調査入力票!R200=""),"",留学状況調査入力票!Q200&amp;留学状況調査入力票!R200)</f>
        <v/>
      </c>
      <c r="Y191" s="137"/>
      <c r="Z191" s="137"/>
      <c r="AA191" s="137"/>
      <c r="AB191" s="125" t="str">
        <f>IF(留学状況調査入力票!S200="","",留学状況調査入力票!S200)</f>
        <v/>
      </c>
      <c r="AC191" s="136" t="str">
        <f t="shared" si="7"/>
        <v/>
      </c>
      <c r="AD191" s="125" t="str">
        <f>IF(OR(C191="",留学状況調査入力票!$C$8=""),"",留学状況調査入力票!$C$8)</f>
        <v/>
      </c>
      <c r="AE191" s="136" t="str">
        <f>IF(留学状況調査入力票!AK200="","",留学状況調査入力票!AK200)</f>
        <v/>
      </c>
      <c r="AF191" s="136" t="str">
        <f>IF(留学状況調査入力票!AL200="","",留学状況調査入力票!AL200)</f>
        <v/>
      </c>
      <c r="AG191" s="136" t="str">
        <f>IF(留学状況調査入力票!AM200="","",留学状況調査入力票!AM200)</f>
        <v/>
      </c>
      <c r="AH191" s="136" t="str">
        <f>IF(留学状況調査入力票!AN200="","",留学状況調査入力票!AN200)</f>
        <v/>
      </c>
      <c r="AI191" s="136" t="str">
        <f>IF(留学状況調査入力票!AO200="","",留学状況調査入力票!AO200)</f>
        <v/>
      </c>
      <c r="AJ191" s="136" t="str">
        <f>IF(留学状況調査入力票!AP200="","",留学状況調査入力票!AP200)</f>
        <v/>
      </c>
      <c r="AK191" s="136" t="str">
        <f>IF(留学状況調査入力票!AQ200="","",留学状況調査入力票!AQ200)</f>
        <v/>
      </c>
    </row>
    <row r="192" spans="1:37">
      <c r="A192" s="137" t="str">
        <f t="shared" si="6"/>
        <v/>
      </c>
      <c r="B192" s="136"/>
      <c r="C192" s="137" t="str">
        <f>IF(留学状況調査入力票!A201="","",留学状況調査入力票!A201)</f>
        <v/>
      </c>
      <c r="D192" s="137" t="str">
        <f>IF(OR(留学状況調査入力票!C201="",留学状況調査入力票!D201="",留学状況調査入力票!E201=""),"",留学状況調査入力票!C201&amp;留学状況調査入力票!D201&amp;留学状況調査入力票!E201)</f>
        <v/>
      </c>
      <c r="E192" s="137"/>
      <c r="F192" s="136" t="str">
        <f>IF(留学状況調査入力票!A201="","",6)</f>
        <v/>
      </c>
      <c r="G192" s="137"/>
      <c r="H192" s="137" t="str">
        <f>IF(留学状況調査入力票!F201="","",留学状況調査入力票!F201)</f>
        <v/>
      </c>
      <c r="I192" s="137"/>
      <c r="J192" s="137" t="str">
        <f>IF(OR(留学状況調査入力票!G201="",留学状況調査入力票!H201=""),"",留学状況調査入力票!G201&amp;留学状況調査入力票!H201)</f>
        <v/>
      </c>
      <c r="K192" s="137"/>
      <c r="L192" s="137" t="str">
        <f>IF(留学状況調査入力票!I201="","",留学状況調査入力票!I201)</f>
        <v/>
      </c>
      <c r="M192" s="137"/>
      <c r="N192" s="137" t="str">
        <f>IF(留学状況調査入力票!J201="","",留学状況調査入力票!J201)</f>
        <v/>
      </c>
      <c r="O192" s="137"/>
      <c r="P192" s="137" t="str">
        <f>IF(OR(留学状況調査入力票!K201="",留学状況調査入力票!L201="",留学状況調査入力票!M201=""),"",留学状況調査入力票!K201&amp;留学状況調査入力票!L201&amp;留学状況調査入力票!M201)</f>
        <v/>
      </c>
      <c r="Q192" s="137"/>
      <c r="R192" s="137" t="str">
        <f>IF(留学状況調査入力票!N201="","",留学状況調査入力票!N201)</f>
        <v/>
      </c>
      <c r="S192" s="137"/>
      <c r="T192" s="137" t="str">
        <f>IF(留学状況調査入力票!O201="","",留学状況調査入力票!O201)</f>
        <v/>
      </c>
      <c r="U192" s="137"/>
      <c r="V192" s="137" t="str">
        <f>IF(留学状況調査入力票!P201="","",留学状況調査入力票!P201)</f>
        <v/>
      </c>
      <c r="W192" s="137"/>
      <c r="X192" s="137" t="str">
        <f>IF(OR(留学状況調査入力票!Q201="",留学状況調査入力票!R201=""),"",留学状況調査入力票!Q201&amp;留学状況調査入力票!R201)</f>
        <v/>
      </c>
      <c r="Y192" s="137"/>
      <c r="Z192" s="137"/>
      <c r="AA192" s="137"/>
      <c r="AB192" s="125" t="str">
        <f>IF(留学状況調査入力票!S201="","",留学状況調査入力票!S201)</f>
        <v/>
      </c>
      <c r="AC192" s="136" t="str">
        <f t="shared" si="7"/>
        <v/>
      </c>
      <c r="AD192" s="125" t="str">
        <f>IF(OR(C192="",留学状況調査入力票!$C$8=""),"",留学状況調査入力票!$C$8)</f>
        <v/>
      </c>
      <c r="AE192" s="136" t="str">
        <f>IF(留学状況調査入力票!AK201="","",留学状況調査入力票!AK201)</f>
        <v/>
      </c>
      <c r="AF192" s="136" t="str">
        <f>IF(留学状況調査入力票!AL201="","",留学状況調査入力票!AL201)</f>
        <v/>
      </c>
      <c r="AG192" s="136" t="str">
        <f>IF(留学状況調査入力票!AM201="","",留学状況調査入力票!AM201)</f>
        <v/>
      </c>
      <c r="AH192" s="136" t="str">
        <f>IF(留学状況調査入力票!AN201="","",留学状況調査入力票!AN201)</f>
        <v/>
      </c>
      <c r="AI192" s="136" t="str">
        <f>IF(留学状況調査入力票!AO201="","",留学状況調査入力票!AO201)</f>
        <v/>
      </c>
      <c r="AJ192" s="136" t="str">
        <f>IF(留学状況調査入力票!AP201="","",留学状況調査入力票!AP201)</f>
        <v/>
      </c>
      <c r="AK192" s="136" t="str">
        <f>IF(留学状況調査入力票!AQ201="","",留学状況調査入力票!AQ201)</f>
        <v/>
      </c>
    </row>
    <row r="193" spans="1:37">
      <c r="A193" s="137" t="str">
        <f t="shared" si="6"/>
        <v/>
      </c>
      <c r="B193" s="136"/>
      <c r="C193" s="137" t="str">
        <f>IF(留学状況調査入力票!A202="","",留学状況調査入力票!A202)</f>
        <v/>
      </c>
      <c r="D193" s="137" t="str">
        <f>IF(OR(留学状況調査入力票!C202="",留学状況調査入力票!D202="",留学状況調査入力票!E202=""),"",留学状況調査入力票!C202&amp;留学状況調査入力票!D202&amp;留学状況調査入力票!E202)</f>
        <v/>
      </c>
      <c r="E193" s="137"/>
      <c r="F193" s="136" t="str">
        <f>IF(留学状況調査入力票!A202="","",6)</f>
        <v/>
      </c>
      <c r="G193" s="137"/>
      <c r="H193" s="137" t="str">
        <f>IF(留学状況調査入力票!F202="","",留学状況調査入力票!F202)</f>
        <v/>
      </c>
      <c r="I193" s="137"/>
      <c r="J193" s="137" t="str">
        <f>IF(OR(留学状況調査入力票!G202="",留学状況調査入力票!H202=""),"",留学状況調査入力票!G202&amp;留学状況調査入力票!H202)</f>
        <v/>
      </c>
      <c r="K193" s="137"/>
      <c r="L193" s="137" t="str">
        <f>IF(留学状況調査入力票!I202="","",留学状況調査入力票!I202)</f>
        <v/>
      </c>
      <c r="M193" s="137"/>
      <c r="N193" s="137" t="str">
        <f>IF(留学状況調査入力票!J202="","",留学状況調査入力票!J202)</f>
        <v/>
      </c>
      <c r="O193" s="137"/>
      <c r="P193" s="137" t="str">
        <f>IF(OR(留学状況調査入力票!K202="",留学状況調査入力票!L202="",留学状況調査入力票!M202=""),"",留学状況調査入力票!K202&amp;留学状況調査入力票!L202&amp;留学状況調査入力票!M202)</f>
        <v/>
      </c>
      <c r="Q193" s="137"/>
      <c r="R193" s="137" t="str">
        <f>IF(留学状況調査入力票!N202="","",留学状況調査入力票!N202)</f>
        <v/>
      </c>
      <c r="S193" s="137"/>
      <c r="T193" s="137" t="str">
        <f>IF(留学状況調査入力票!O202="","",留学状況調査入力票!O202)</f>
        <v/>
      </c>
      <c r="U193" s="137"/>
      <c r="V193" s="137" t="str">
        <f>IF(留学状況調査入力票!P202="","",留学状況調査入力票!P202)</f>
        <v/>
      </c>
      <c r="W193" s="137"/>
      <c r="X193" s="137" t="str">
        <f>IF(OR(留学状況調査入力票!Q202="",留学状況調査入力票!R202=""),"",留学状況調査入力票!Q202&amp;留学状況調査入力票!R202)</f>
        <v/>
      </c>
      <c r="Y193" s="137"/>
      <c r="Z193" s="137"/>
      <c r="AA193" s="137"/>
      <c r="AB193" s="125" t="str">
        <f>IF(留学状況調査入力票!S202="","",留学状況調査入力票!S202)</f>
        <v/>
      </c>
      <c r="AC193" s="136" t="str">
        <f t="shared" si="7"/>
        <v/>
      </c>
      <c r="AD193" s="125" t="str">
        <f>IF(OR(C193="",留学状況調査入力票!$C$8=""),"",留学状況調査入力票!$C$8)</f>
        <v/>
      </c>
      <c r="AE193" s="136" t="str">
        <f>IF(留学状況調査入力票!AK202="","",留学状況調査入力票!AK202)</f>
        <v/>
      </c>
      <c r="AF193" s="136" t="str">
        <f>IF(留学状況調査入力票!AL202="","",留学状況調査入力票!AL202)</f>
        <v/>
      </c>
      <c r="AG193" s="136" t="str">
        <f>IF(留学状況調査入力票!AM202="","",留学状況調査入力票!AM202)</f>
        <v/>
      </c>
      <c r="AH193" s="136" t="str">
        <f>IF(留学状況調査入力票!AN202="","",留学状況調査入力票!AN202)</f>
        <v/>
      </c>
      <c r="AI193" s="136" t="str">
        <f>IF(留学状況調査入力票!AO202="","",留学状況調査入力票!AO202)</f>
        <v/>
      </c>
      <c r="AJ193" s="136" t="str">
        <f>IF(留学状況調査入力票!AP202="","",留学状況調査入力票!AP202)</f>
        <v/>
      </c>
      <c r="AK193" s="136" t="str">
        <f>IF(留学状況調査入力票!AQ202="","",留学状況調査入力票!AQ202)</f>
        <v/>
      </c>
    </row>
    <row r="194" spans="1:37">
      <c r="A194" s="137" t="str">
        <f t="shared" si="6"/>
        <v/>
      </c>
      <c r="B194" s="136"/>
      <c r="C194" s="137" t="str">
        <f>IF(留学状況調査入力票!A203="","",留学状況調査入力票!A203)</f>
        <v/>
      </c>
      <c r="D194" s="137" t="str">
        <f>IF(OR(留学状況調査入力票!C203="",留学状況調査入力票!D203="",留学状況調査入力票!E203=""),"",留学状況調査入力票!C203&amp;留学状況調査入力票!D203&amp;留学状況調査入力票!E203)</f>
        <v/>
      </c>
      <c r="E194" s="137"/>
      <c r="F194" s="136" t="str">
        <f>IF(留学状況調査入力票!A203="","",6)</f>
        <v/>
      </c>
      <c r="G194" s="137"/>
      <c r="H194" s="137" t="str">
        <f>IF(留学状況調査入力票!F203="","",留学状況調査入力票!F203)</f>
        <v/>
      </c>
      <c r="I194" s="137"/>
      <c r="J194" s="137" t="str">
        <f>IF(OR(留学状況調査入力票!G203="",留学状況調査入力票!H203=""),"",留学状況調査入力票!G203&amp;留学状況調査入力票!H203)</f>
        <v/>
      </c>
      <c r="K194" s="137"/>
      <c r="L194" s="137" t="str">
        <f>IF(留学状況調査入力票!I203="","",留学状況調査入力票!I203)</f>
        <v/>
      </c>
      <c r="M194" s="137"/>
      <c r="N194" s="137" t="str">
        <f>IF(留学状況調査入力票!J203="","",留学状況調査入力票!J203)</f>
        <v/>
      </c>
      <c r="O194" s="137"/>
      <c r="P194" s="137" t="str">
        <f>IF(OR(留学状況調査入力票!K203="",留学状況調査入力票!L203="",留学状況調査入力票!M203=""),"",留学状況調査入力票!K203&amp;留学状況調査入力票!L203&amp;留学状況調査入力票!M203)</f>
        <v/>
      </c>
      <c r="Q194" s="137"/>
      <c r="R194" s="137" t="str">
        <f>IF(留学状況調査入力票!N203="","",留学状況調査入力票!N203)</f>
        <v/>
      </c>
      <c r="S194" s="137"/>
      <c r="T194" s="137" t="str">
        <f>IF(留学状況調査入力票!O203="","",留学状況調査入力票!O203)</f>
        <v/>
      </c>
      <c r="U194" s="137"/>
      <c r="V194" s="137" t="str">
        <f>IF(留学状況調査入力票!P203="","",留学状況調査入力票!P203)</f>
        <v/>
      </c>
      <c r="W194" s="137"/>
      <c r="X194" s="137" t="str">
        <f>IF(OR(留学状況調査入力票!Q203="",留学状況調査入力票!R203=""),"",留学状況調査入力票!Q203&amp;留学状況調査入力票!R203)</f>
        <v/>
      </c>
      <c r="Y194" s="137"/>
      <c r="Z194" s="137"/>
      <c r="AA194" s="137"/>
      <c r="AB194" s="125" t="str">
        <f>IF(留学状況調査入力票!S203="","",留学状況調査入力票!S203)</f>
        <v/>
      </c>
      <c r="AC194" s="136" t="str">
        <f t="shared" si="7"/>
        <v/>
      </c>
      <c r="AD194" s="125" t="str">
        <f>IF(OR(C194="",留学状況調査入力票!$C$8=""),"",留学状況調査入力票!$C$8)</f>
        <v/>
      </c>
      <c r="AE194" s="136" t="str">
        <f>IF(留学状況調査入力票!AK203="","",留学状況調査入力票!AK203)</f>
        <v/>
      </c>
      <c r="AF194" s="136" t="str">
        <f>IF(留学状況調査入力票!AL203="","",留学状況調査入力票!AL203)</f>
        <v/>
      </c>
      <c r="AG194" s="136" t="str">
        <f>IF(留学状況調査入力票!AM203="","",留学状況調査入力票!AM203)</f>
        <v/>
      </c>
      <c r="AH194" s="136" t="str">
        <f>IF(留学状況調査入力票!AN203="","",留学状況調査入力票!AN203)</f>
        <v/>
      </c>
      <c r="AI194" s="136" t="str">
        <f>IF(留学状況調査入力票!AO203="","",留学状況調査入力票!AO203)</f>
        <v/>
      </c>
      <c r="AJ194" s="136" t="str">
        <f>IF(留学状況調査入力票!AP203="","",留学状況調査入力票!AP203)</f>
        <v/>
      </c>
      <c r="AK194" s="136" t="str">
        <f>IF(留学状況調査入力票!AQ203="","",留学状況調査入力票!AQ203)</f>
        <v/>
      </c>
    </row>
    <row r="195" spans="1:37">
      <c r="A195" s="137" t="str">
        <f t="shared" si="6"/>
        <v/>
      </c>
      <c r="B195" s="136"/>
      <c r="C195" s="137" t="str">
        <f>IF(留学状況調査入力票!A204="","",留学状況調査入力票!A204)</f>
        <v/>
      </c>
      <c r="D195" s="137" t="str">
        <f>IF(OR(留学状況調査入力票!C204="",留学状況調査入力票!D204="",留学状況調査入力票!E204=""),"",留学状況調査入力票!C204&amp;留学状況調査入力票!D204&amp;留学状況調査入力票!E204)</f>
        <v/>
      </c>
      <c r="E195" s="137"/>
      <c r="F195" s="136" t="str">
        <f>IF(留学状況調査入力票!A204="","",6)</f>
        <v/>
      </c>
      <c r="G195" s="137"/>
      <c r="H195" s="137" t="str">
        <f>IF(留学状況調査入力票!F204="","",留学状況調査入力票!F204)</f>
        <v/>
      </c>
      <c r="I195" s="137"/>
      <c r="J195" s="137" t="str">
        <f>IF(OR(留学状況調査入力票!G204="",留学状況調査入力票!H204=""),"",留学状況調査入力票!G204&amp;留学状況調査入力票!H204)</f>
        <v/>
      </c>
      <c r="K195" s="137"/>
      <c r="L195" s="137" t="str">
        <f>IF(留学状況調査入力票!I204="","",留学状況調査入力票!I204)</f>
        <v/>
      </c>
      <c r="M195" s="137"/>
      <c r="N195" s="137" t="str">
        <f>IF(留学状況調査入力票!J204="","",留学状況調査入力票!J204)</f>
        <v/>
      </c>
      <c r="O195" s="137"/>
      <c r="P195" s="137" t="str">
        <f>IF(OR(留学状況調査入力票!K204="",留学状況調査入力票!L204="",留学状況調査入力票!M204=""),"",留学状況調査入力票!K204&amp;留学状況調査入力票!L204&amp;留学状況調査入力票!M204)</f>
        <v/>
      </c>
      <c r="Q195" s="137"/>
      <c r="R195" s="137" t="str">
        <f>IF(留学状況調査入力票!N204="","",留学状況調査入力票!N204)</f>
        <v/>
      </c>
      <c r="S195" s="137"/>
      <c r="T195" s="137" t="str">
        <f>IF(留学状況調査入力票!O204="","",留学状況調査入力票!O204)</f>
        <v/>
      </c>
      <c r="U195" s="137"/>
      <c r="V195" s="137" t="str">
        <f>IF(留学状況調査入力票!P204="","",留学状況調査入力票!P204)</f>
        <v/>
      </c>
      <c r="W195" s="137"/>
      <c r="X195" s="137" t="str">
        <f>IF(OR(留学状況調査入力票!Q204="",留学状況調査入力票!R204=""),"",留学状況調査入力票!Q204&amp;留学状況調査入力票!R204)</f>
        <v/>
      </c>
      <c r="Y195" s="137"/>
      <c r="Z195" s="137"/>
      <c r="AA195" s="137"/>
      <c r="AB195" s="125" t="str">
        <f>IF(留学状況調査入力票!S204="","",留学状況調査入力票!S204)</f>
        <v/>
      </c>
      <c r="AC195" s="136" t="str">
        <f t="shared" si="7"/>
        <v/>
      </c>
      <c r="AD195" s="125" t="str">
        <f>IF(OR(C195="",留学状況調査入力票!$C$8=""),"",留学状況調査入力票!$C$8)</f>
        <v/>
      </c>
      <c r="AE195" s="136" t="str">
        <f>IF(留学状況調査入力票!AK204="","",留学状況調査入力票!AK204)</f>
        <v/>
      </c>
      <c r="AF195" s="136" t="str">
        <f>IF(留学状況調査入力票!AL204="","",留学状況調査入力票!AL204)</f>
        <v/>
      </c>
      <c r="AG195" s="136" t="str">
        <f>IF(留学状況調査入力票!AM204="","",留学状況調査入力票!AM204)</f>
        <v/>
      </c>
      <c r="AH195" s="136" t="str">
        <f>IF(留学状況調査入力票!AN204="","",留学状況調査入力票!AN204)</f>
        <v/>
      </c>
      <c r="AI195" s="136" t="str">
        <f>IF(留学状況調査入力票!AO204="","",留学状況調査入力票!AO204)</f>
        <v/>
      </c>
      <c r="AJ195" s="136" t="str">
        <f>IF(留学状況調査入力票!AP204="","",留学状況調査入力票!AP204)</f>
        <v/>
      </c>
      <c r="AK195" s="136" t="str">
        <f>IF(留学状況調査入力票!AQ204="","",留学状況調査入力票!AQ204)</f>
        <v/>
      </c>
    </row>
    <row r="196" spans="1:37">
      <c r="A196" s="137" t="str">
        <f t="shared" si="6"/>
        <v/>
      </c>
      <c r="B196" s="136"/>
      <c r="C196" s="137" t="str">
        <f>IF(留学状況調査入力票!A205="","",留学状況調査入力票!A205)</f>
        <v/>
      </c>
      <c r="D196" s="137" t="str">
        <f>IF(OR(留学状況調査入力票!C205="",留学状況調査入力票!D205="",留学状況調査入力票!E205=""),"",留学状況調査入力票!C205&amp;留学状況調査入力票!D205&amp;留学状況調査入力票!E205)</f>
        <v/>
      </c>
      <c r="E196" s="137"/>
      <c r="F196" s="136" t="str">
        <f>IF(留学状況調査入力票!A205="","",6)</f>
        <v/>
      </c>
      <c r="G196" s="137"/>
      <c r="H196" s="137" t="str">
        <f>IF(留学状況調査入力票!F205="","",留学状況調査入力票!F205)</f>
        <v/>
      </c>
      <c r="I196" s="137"/>
      <c r="J196" s="137" t="str">
        <f>IF(OR(留学状況調査入力票!G205="",留学状況調査入力票!H205=""),"",留学状況調査入力票!G205&amp;留学状況調査入力票!H205)</f>
        <v/>
      </c>
      <c r="K196" s="137"/>
      <c r="L196" s="137" t="str">
        <f>IF(留学状況調査入力票!I205="","",留学状況調査入力票!I205)</f>
        <v/>
      </c>
      <c r="M196" s="137"/>
      <c r="N196" s="137" t="str">
        <f>IF(留学状況調査入力票!J205="","",留学状況調査入力票!J205)</f>
        <v/>
      </c>
      <c r="O196" s="137"/>
      <c r="P196" s="137" t="str">
        <f>IF(OR(留学状況調査入力票!K205="",留学状況調査入力票!L205="",留学状況調査入力票!M205=""),"",留学状況調査入力票!K205&amp;留学状況調査入力票!L205&amp;留学状況調査入力票!M205)</f>
        <v/>
      </c>
      <c r="Q196" s="137"/>
      <c r="R196" s="137" t="str">
        <f>IF(留学状況調査入力票!N205="","",留学状況調査入力票!N205)</f>
        <v/>
      </c>
      <c r="S196" s="137"/>
      <c r="T196" s="137" t="str">
        <f>IF(留学状況調査入力票!O205="","",留学状況調査入力票!O205)</f>
        <v/>
      </c>
      <c r="U196" s="137"/>
      <c r="V196" s="137" t="str">
        <f>IF(留学状況調査入力票!P205="","",留学状況調査入力票!P205)</f>
        <v/>
      </c>
      <c r="W196" s="137"/>
      <c r="X196" s="137" t="str">
        <f>IF(OR(留学状況調査入力票!Q205="",留学状況調査入力票!R205=""),"",留学状況調査入力票!Q205&amp;留学状況調査入力票!R205)</f>
        <v/>
      </c>
      <c r="Y196" s="137"/>
      <c r="Z196" s="137"/>
      <c r="AA196" s="137"/>
      <c r="AB196" s="125" t="str">
        <f>IF(留学状況調査入力票!S205="","",留学状況調査入力票!S205)</f>
        <v/>
      </c>
      <c r="AC196" s="136" t="str">
        <f t="shared" si="7"/>
        <v/>
      </c>
      <c r="AD196" s="125" t="str">
        <f>IF(OR(C196="",留学状況調査入力票!$C$8=""),"",留学状況調査入力票!$C$8)</f>
        <v/>
      </c>
      <c r="AE196" s="136" t="str">
        <f>IF(留学状況調査入力票!AK205="","",留学状況調査入力票!AK205)</f>
        <v/>
      </c>
      <c r="AF196" s="136" t="str">
        <f>IF(留学状況調査入力票!AL205="","",留学状況調査入力票!AL205)</f>
        <v/>
      </c>
      <c r="AG196" s="136" t="str">
        <f>IF(留学状況調査入力票!AM205="","",留学状況調査入力票!AM205)</f>
        <v/>
      </c>
      <c r="AH196" s="136" t="str">
        <f>IF(留学状況調査入力票!AN205="","",留学状況調査入力票!AN205)</f>
        <v/>
      </c>
      <c r="AI196" s="136" t="str">
        <f>IF(留学状況調査入力票!AO205="","",留学状況調査入力票!AO205)</f>
        <v/>
      </c>
      <c r="AJ196" s="136" t="str">
        <f>IF(留学状況調査入力票!AP205="","",留学状況調査入力票!AP205)</f>
        <v/>
      </c>
      <c r="AK196" s="136" t="str">
        <f>IF(留学状況調査入力票!AQ205="","",留学状況調査入力票!AQ205)</f>
        <v/>
      </c>
    </row>
    <row r="197" spans="1:37">
      <c r="A197" s="137" t="str">
        <f t="shared" si="6"/>
        <v/>
      </c>
      <c r="B197" s="136"/>
      <c r="C197" s="137" t="str">
        <f>IF(留学状況調査入力票!A206="","",留学状況調査入力票!A206)</f>
        <v/>
      </c>
      <c r="D197" s="137" t="str">
        <f>IF(OR(留学状況調査入力票!C206="",留学状況調査入力票!D206="",留学状況調査入力票!E206=""),"",留学状況調査入力票!C206&amp;留学状況調査入力票!D206&amp;留学状況調査入力票!E206)</f>
        <v/>
      </c>
      <c r="E197" s="137"/>
      <c r="F197" s="136" t="str">
        <f>IF(留学状況調査入力票!A206="","",6)</f>
        <v/>
      </c>
      <c r="G197" s="137"/>
      <c r="H197" s="137" t="str">
        <f>IF(留学状況調査入力票!F206="","",留学状況調査入力票!F206)</f>
        <v/>
      </c>
      <c r="I197" s="137"/>
      <c r="J197" s="137" t="str">
        <f>IF(OR(留学状況調査入力票!G206="",留学状況調査入力票!H206=""),"",留学状況調査入力票!G206&amp;留学状況調査入力票!H206)</f>
        <v/>
      </c>
      <c r="K197" s="137"/>
      <c r="L197" s="137" t="str">
        <f>IF(留学状況調査入力票!I206="","",留学状況調査入力票!I206)</f>
        <v/>
      </c>
      <c r="M197" s="137"/>
      <c r="N197" s="137" t="str">
        <f>IF(留学状況調査入力票!J206="","",留学状況調査入力票!J206)</f>
        <v/>
      </c>
      <c r="O197" s="137"/>
      <c r="P197" s="137" t="str">
        <f>IF(OR(留学状況調査入力票!K206="",留学状況調査入力票!L206="",留学状況調査入力票!M206=""),"",留学状況調査入力票!K206&amp;留学状況調査入力票!L206&amp;留学状況調査入力票!M206)</f>
        <v/>
      </c>
      <c r="Q197" s="137"/>
      <c r="R197" s="137" t="str">
        <f>IF(留学状況調査入力票!N206="","",留学状況調査入力票!N206)</f>
        <v/>
      </c>
      <c r="S197" s="137"/>
      <c r="T197" s="137" t="str">
        <f>IF(留学状況調査入力票!O206="","",留学状況調査入力票!O206)</f>
        <v/>
      </c>
      <c r="U197" s="137"/>
      <c r="V197" s="137" t="str">
        <f>IF(留学状況調査入力票!P206="","",留学状況調査入力票!P206)</f>
        <v/>
      </c>
      <c r="W197" s="137"/>
      <c r="X197" s="137" t="str">
        <f>IF(OR(留学状況調査入力票!Q206="",留学状況調査入力票!R206=""),"",留学状況調査入力票!Q206&amp;留学状況調査入力票!R206)</f>
        <v/>
      </c>
      <c r="Y197" s="137"/>
      <c r="Z197" s="137"/>
      <c r="AA197" s="137"/>
      <c r="AB197" s="125" t="str">
        <f>IF(留学状況調査入力票!S206="","",留学状況調査入力票!S206)</f>
        <v/>
      </c>
      <c r="AC197" s="136" t="str">
        <f t="shared" si="7"/>
        <v/>
      </c>
      <c r="AD197" s="125" t="str">
        <f>IF(OR(C197="",留学状況調査入力票!$C$8=""),"",留学状況調査入力票!$C$8)</f>
        <v/>
      </c>
      <c r="AE197" s="136" t="str">
        <f>IF(留学状況調査入力票!AK206="","",留学状況調査入力票!AK206)</f>
        <v/>
      </c>
      <c r="AF197" s="136" t="str">
        <f>IF(留学状況調査入力票!AL206="","",留学状況調査入力票!AL206)</f>
        <v/>
      </c>
      <c r="AG197" s="136" t="str">
        <f>IF(留学状況調査入力票!AM206="","",留学状況調査入力票!AM206)</f>
        <v/>
      </c>
      <c r="AH197" s="136" t="str">
        <f>IF(留学状況調査入力票!AN206="","",留学状況調査入力票!AN206)</f>
        <v/>
      </c>
      <c r="AI197" s="136" t="str">
        <f>IF(留学状況調査入力票!AO206="","",留学状況調査入力票!AO206)</f>
        <v/>
      </c>
      <c r="AJ197" s="136" t="str">
        <f>IF(留学状況調査入力票!AP206="","",留学状況調査入力票!AP206)</f>
        <v/>
      </c>
      <c r="AK197" s="136" t="str">
        <f>IF(留学状況調査入力票!AQ206="","",留学状況調査入力票!AQ206)</f>
        <v/>
      </c>
    </row>
    <row r="198" spans="1:37">
      <c r="A198" s="137" t="str">
        <f t="shared" si="6"/>
        <v/>
      </c>
      <c r="B198" s="136"/>
      <c r="C198" s="137" t="str">
        <f>IF(留学状況調査入力票!A207="","",留学状況調査入力票!A207)</f>
        <v/>
      </c>
      <c r="D198" s="137" t="str">
        <f>IF(OR(留学状況調査入力票!C207="",留学状況調査入力票!D207="",留学状況調査入力票!E207=""),"",留学状況調査入力票!C207&amp;留学状況調査入力票!D207&amp;留学状況調査入力票!E207)</f>
        <v/>
      </c>
      <c r="E198" s="137"/>
      <c r="F198" s="136" t="str">
        <f>IF(留学状況調査入力票!A207="","",6)</f>
        <v/>
      </c>
      <c r="G198" s="137"/>
      <c r="H198" s="137" t="str">
        <f>IF(留学状況調査入力票!F207="","",留学状況調査入力票!F207)</f>
        <v/>
      </c>
      <c r="I198" s="137"/>
      <c r="J198" s="137" t="str">
        <f>IF(OR(留学状況調査入力票!G207="",留学状況調査入力票!H207=""),"",留学状況調査入力票!G207&amp;留学状況調査入力票!H207)</f>
        <v/>
      </c>
      <c r="K198" s="137"/>
      <c r="L198" s="137" t="str">
        <f>IF(留学状況調査入力票!I207="","",留学状況調査入力票!I207)</f>
        <v/>
      </c>
      <c r="M198" s="137"/>
      <c r="N198" s="137" t="str">
        <f>IF(留学状況調査入力票!J207="","",留学状況調査入力票!J207)</f>
        <v/>
      </c>
      <c r="O198" s="137"/>
      <c r="P198" s="137" t="str">
        <f>IF(OR(留学状況調査入力票!K207="",留学状況調査入力票!L207="",留学状況調査入力票!M207=""),"",留学状況調査入力票!K207&amp;留学状況調査入力票!L207&amp;留学状況調査入力票!M207)</f>
        <v/>
      </c>
      <c r="Q198" s="137"/>
      <c r="R198" s="137" t="str">
        <f>IF(留学状況調査入力票!N207="","",留学状況調査入力票!N207)</f>
        <v/>
      </c>
      <c r="S198" s="137"/>
      <c r="T198" s="137" t="str">
        <f>IF(留学状況調査入力票!O207="","",留学状況調査入力票!O207)</f>
        <v/>
      </c>
      <c r="U198" s="137"/>
      <c r="V198" s="137" t="str">
        <f>IF(留学状況調査入力票!P207="","",留学状況調査入力票!P207)</f>
        <v/>
      </c>
      <c r="W198" s="137"/>
      <c r="X198" s="137" t="str">
        <f>IF(OR(留学状況調査入力票!Q207="",留学状況調査入力票!R207=""),"",留学状況調査入力票!Q207&amp;留学状況調査入力票!R207)</f>
        <v/>
      </c>
      <c r="Y198" s="137"/>
      <c r="Z198" s="137"/>
      <c r="AA198" s="137"/>
      <c r="AB198" s="125" t="str">
        <f>IF(留学状況調査入力票!S207="","",留学状況調査入力票!S207)</f>
        <v/>
      </c>
      <c r="AC198" s="136" t="str">
        <f t="shared" si="7"/>
        <v/>
      </c>
      <c r="AD198" s="125" t="str">
        <f>IF(OR(C198="",留学状況調査入力票!$C$8=""),"",留学状況調査入力票!$C$8)</f>
        <v/>
      </c>
      <c r="AE198" s="136" t="str">
        <f>IF(留学状況調査入力票!AK207="","",留学状況調査入力票!AK207)</f>
        <v/>
      </c>
      <c r="AF198" s="136" t="str">
        <f>IF(留学状況調査入力票!AL207="","",留学状況調査入力票!AL207)</f>
        <v/>
      </c>
      <c r="AG198" s="136" t="str">
        <f>IF(留学状況調査入力票!AM207="","",留学状況調査入力票!AM207)</f>
        <v/>
      </c>
      <c r="AH198" s="136" t="str">
        <f>IF(留学状況調査入力票!AN207="","",留学状況調査入力票!AN207)</f>
        <v/>
      </c>
      <c r="AI198" s="136" t="str">
        <f>IF(留学状況調査入力票!AO207="","",留学状況調査入力票!AO207)</f>
        <v/>
      </c>
      <c r="AJ198" s="136" t="str">
        <f>IF(留学状況調査入力票!AP207="","",留学状況調査入力票!AP207)</f>
        <v/>
      </c>
      <c r="AK198" s="136" t="str">
        <f>IF(留学状況調査入力票!AQ207="","",留学状況調査入力票!AQ207)</f>
        <v/>
      </c>
    </row>
    <row r="199" spans="1:37">
      <c r="A199" s="137" t="str">
        <f t="shared" si="6"/>
        <v/>
      </c>
      <c r="B199" s="136"/>
      <c r="C199" s="137" t="str">
        <f>IF(留学状況調査入力票!A208="","",留学状況調査入力票!A208)</f>
        <v/>
      </c>
      <c r="D199" s="137" t="str">
        <f>IF(OR(留学状況調査入力票!C208="",留学状況調査入力票!D208="",留学状況調査入力票!E208=""),"",留学状況調査入力票!C208&amp;留学状況調査入力票!D208&amp;留学状況調査入力票!E208)</f>
        <v/>
      </c>
      <c r="E199" s="137"/>
      <c r="F199" s="136" t="str">
        <f>IF(留学状況調査入力票!A208="","",6)</f>
        <v/>
      </c>
      <c r="G199" s="137"/>
      <c r="H199" s="137" t="str">
        <f>IF(留学状況調査入力票!F208="","",留学状況調査入力票!F208)</f>
        <v/>
      </c>
      <c r="I199" s="137"/>
      <c r="J199" s="137" t="str">
        <f>IF(OR(留学状況調査入力票!G208="",留学状況調査入力票!H208=""),"",留学状況調査入力票!G208&amp;留学状況調査入力票!H208)</f>
        <v/>
      </c>
      <c r="K199" s="137"/>
      <c r="L199" s="137" t="str">
        <f>IF(留学状況調査入力票!I208="","",留学状況調査入力票!I208)</f>
        <v/>
      </c>
      <c r="M199" s="137"/>
      <c r="N199" s="137" t="str">
        <f>IF(留学状況調査入力票!J208="","",留学状況調査入力票!J208)</f>
        <v/>
      </c>
      <c r="O199" s="137"/>
      <c r="P199" s="137" t="str">
        <f>IF(OR(留学状況調査入力票!K208="",留学状況調査入力票!L208="",留学状況調査入力票!M208=""),"",留学状況調査入力票!K208&amp;留学状況調査入力票!L208&amp;留学状況調査入力票!M208)</f>
        <v/>
      </c>
      <c r="Q199" s="137"/>
      <c r="R199" s="137" t="str">
        <f>IF(留学状況調査入力票!N208="","",留学状況調査入力票!N208)</f>
        <v/>
      </c>
      <c r="S199" s="137"/>
      <c r="T199" s="137" t="str">
        <f>IF(留学状況調査入力票!O208="","",留学状況調査入力票!O208)</f>
        <v/>
      </c>
      <c r="U199" s="137"/>
      <c r="V199" s="137" t="str">
        <f>IF(留学状況調査入力票!P208="","",留学状況調査入力票!P208)</f>
        <v/>
      </c>
      <c r="W199" s="137"/>
      <c r="X199" s="137" t="str">
        <f>IF(OR(留学状況調査入力票!Q208="",留学状況調査入力票!R208=""),"",留学状況調査入力票!Q208&amp;留学状況調査入力票!R208)</f>
        <v/>
      </c>
      <c r="Y199" s="137"/>
      <c r="Z199" s="137"/>
      <c r="AA199" s="137"/>
      <c r="AB199" s="125" t="str">
        <f>IF(留学状況調査入力票!S208="","",留学状況調査入力票!S208)</f>
        <v/>
      </c>
      <c r="AC199" s="136" t="str">
        <f t="shared" si="7"/>
        <v/>
      </c>
      <c r="AD199" s="125" t="str">
        <f>IF(OR(C199="",留学状況調査入力票!$C$8=""),"",留学状況調査入力票!$C$8)</f>
        <v/>
      </c>
      <c r="AE199" s="136" t="str">
        <f>IF(留学状況調査入力票!AK208="","",留学状況調査入力票!AK208)</f>
        <v/>
      </c>
      <c r="AF199" s="136" t="str">
        <f>IF(留学状況調査入力票!AL208="","",留学状況調査入力票!AL208)</f>
        <v/>
      </c>
      <c r="AG199" s="136" t="str">
        <f>IF(留学状況調査入力票!AM208="","",留学状況調査入力票!AM208)</f>
        <v/>
      </c>
      <c r="AH199" s="136" t="str">
        <f>IF(留学状況調査入力票!AN208="","",留学状況調査入力票!AN208)</f>
        <v/>
      </c>
      <c r="AI199" s="136" t="str">
        <f>IF(留学状況調査入力票!AO208="","",留学状況調査入力票!AO208)</f>
        <v/>
      </c>
      <c r="AJ199" s="136" t="str">
        <f>IF(留学状況調査入力票!AP208="","",留学状況調査入力票!AP208)</f>
        <v/>
      </c>
      <c r="AK199" s="136" t="str">
        <f>IF(留学状況調査入力票!AQ208="","",留学状況調査入力票!AQ208)</f>
        <v/>
      </c>
    </row>
    <row r="200" spans="1:37">
      <c r="A200" s="137" t="str">
        <f t="shared" si="6"/>
        <v/>
      </c>
      <c r="B200" s="136"/>
      <c r="C200" s="137" t="str">
        <f>IF(留学状況調査入力票!A209="","",留学状況調査入力票!A209)</f>
        <v/>
      </c>
      <c r="D200" s="137" t="str">
        <f>IF(OR(留学状況調査入力票!C209="",留学状況調査入力票!D209="",留学状況調査入力票!E209=""),"",留学状況調査入力票!C209&amp;留学状況調査入力票!D209&amp;留学状況調査入力票!E209)</f>
        <v/>
      </c>
      <c r="E200" s="137"/>
      <c r="F200" s="136" t="str">
        <f>IF(留学状況調査入力票!A209="","",6)</f>
        <v/>
      </c>
      <c r="G200" s="137"/>
      <c r="H200" s="137" t="str">
        <f>IF(留学状況調査入力票!F209="","",留学状況調査入力票!F209)</f>
        <v/>
      </c>
      <c r="I200" s="137"/>
      <c r="J200" s="137" t="str">
        <f>IF(OR(留学状況調査入力票!G209="",留学状況調査入力票!H209=""),"",留学状況調査入力票!G209&amp;留学状況調査入力票!H209)</f>
        <v/>
      </c>
      <c r="K200" s="137"/>
      <c r="L200" s="137" t="str">
        <f>IF(留学状況調査入力票!I209="","",留学状況調査入力票!I209)</f>
        <v/>
      </c>
      <c r="M200" s="137"/>
      <c r="N200" s="137" t="str">
        <f>IF(留学状況調査入力票!J209="","",留学状況調査入力票!J209)</f>
        <v/>
      </c>
      <c r="O200" s="137"/>
      <c r="P200" s="137" t="str">
        <f>IF(OR(留学状況調査入力票!K209="",留学状況調査入力票!L209="",留学状況調査入力票!M209=""),"",留学状況調査入力票!K209&amp;留学状況調査入力票!L209&amp;留学状況調査入力票!M209)</f>
        <v/>
      </c>
      <c r="Q200" s="137"/>
      <c r="R200" s="137" t="str">
        <f>IF(留学状況調査入力票!N209="","",留学状況調査入力票!N209)</f>
        <v/>
      </c>
      <c r="S200" s="137"/>
      <c r="T200" s="137" t="str">
        <f>IF(留学状況調査入力票!O209="","",留学状況調査入力票!O209)</f>
        <v/>
      </c>
      <c r="U200" s="137"/>
      <c r="V200" s="137" t="str">
        <f>IF(留学状況調査入力票!P209="","",留学状況調査入力票!P209)</f>
        <v/>
      </c>
      <c r="W200" s="137"/>
      <c r="X200" s="137" t="str">
        <f>IF(OR(留学状況調査入力票!Q209="",留学状況調査入力票!R209=""),"",留学状況調査入力票!Q209&amp;留学状況調査入力票!R209)</f>
        <v/>
      </c>
      <c r="Y200" s="137"/>
      <c r="Z200" s="137"/>
      <c r="AA200" s="137"/>
      <c r="AB200" s="125" t="str">
        <f>IF(留学状況調査入力票!S209="","",留学状況調査入力票!S209)</f>
        <v/>
      </c>
      <c r="AC200" s="136" t="str">
        <f t="shared" si="7"/>
        <v/>
      </c>
      <c r="AD200" s="125" t="str">
        <f>IF(OR(C200="",留学状況調査入力票!$C$8=""),"",留学状況調査入力票!$C$8)</f>
        <v/>
      </c>
      <c r="AE200" s="136" t="str">
        <f>IF(留学状況調査入力票!AK209="","",留学状況調査入力票!AK209)</f>
        <v/>
      </c>
      <c r="AF200" s="136" t="str">
        <f>IF(留学状況調査入力票!AL209="","",留学状況調査入力票!AL209)</f>
        <v/>
      </c>
      <c r="AG200" s="136" t="str">
        <f>IF(留学状況調査入力票!AM209="","",留学状況調査入力票!AM209)</f>
        <v/>
      </c>
      <c r="AH200" s="136" t="str">
        <f>IF(留学状況調査入力票!AN209="","",留学状況調査入力票!AN209)</f>
        <v/>
      </c>
      <c r="AI200" s="136" t="str">
        <f>IF(留学状況調査入力票!AO209="","",留学状況調査入力票!AO209)</f>
        <v/>
      </c>
      <c r="AJ200" s="136" t="str">
        <f>IF(留学状況調査入力票!AP209="","",留学状況調査入力票!AP209)</f>
        <v/>
      </c>
      <c r="AK200" s="136" t="str">
        <f>IF(留学状況調査入力票!AQ209="","",留学状況調査入力票!AQ209)</f>
        <v/>
      </c>
    </row>
    <row r="201" spans="1:37">
      <c r="A201" s="137" t="str">
        <f t="shared" si="6"/>
        <v/>
      </c>
      <c r="B201" s="136"/>
      <c r="C201" s="137" t="str">
        <f>IF(留学状況調査入力票!A210="","",留学状況調査入力票!A210)</f>
        <v/>
      </c>
      <c r="D201" s="137" t="str">
        <f>IF(OR(留学状況調査入力票!C210="",留学状況調査入力票!D210="",留学状況調査入力票!E210=""),"",留学状況調査入力票!C210&amp;留学状況調査入力票!D210&amp;留学状況調査入力票!E210)</f>
        <v/>
      </c>
      <c r="E201" s="137"/>
      <c r="F201" s="136" t="str">
        <f>IF(留学状況調査入力票!A210="","",6)</f>
        <v/>
      </c>
      <c r="G201" s="137"/>
      <c r="H201" s="137" t="str">
        <f>IF(留学状況調査入力票!F210="","",留学状況調査入力票!F210)</f>
        <v/>
      </c>
      <c r="I201" s="137"/>
      <c r="J201" s="137" t="str">
        <f>IF(OR(留学状況調査入力票!G210="",留学状況調査入力票!H210=""),"",留学状況調査入力票!G210&amp;留学状況調査入力票!H210)</f>
        <v/>
      </c>
      <c r="K201" s="137"/>
      <c r="L201" s="137" t="str">
        <f>IF(留学状況調査入力票!I210="","",留学状況調査入力票!I210)</f>
        <v/>
      </c>
      <c r="M201" s="137"/>
      <c r="N201" s="137" t="str">
        <f>IF(留学状況調査入力票!J210="","",留学状況調査入力票!J210)</f>
        <v/>
      </c>
      <c r="O201" s="137"/>
      <c r="P201" s="137" t="str">
        <f>IF(OR(留学状況調査入力票!K210="",留学状況調査入力票!L210="",留学状況調査入力票!M210=""),"",留学状況調査入力票!K210&amp;留学状況調査入力票!L210&amp;留学状況調査入力票!M210)</f>
        <v/>
      </c>
      <c r="Q201" s="137"/>
      <c r="R201" s="137" t="str">
        <f>IF(留学状況調査入力票!N210="","",留学状況調査入力票!N210)</f>
        <v/>
      </c>
      <c r="S201" s="137"/>
      <c r="T201" s="137" t="str">
        <f>IF(留学状況調査入力票!O210="","",留学状況調査入力票!O210)</f>
        <v/>
      </c>
      <c r="U201" s="137"/>
      <c r="V201" s="137" t="str">
        <f>IF(留学状況調査入力票!P210="","",留学状況調査入力票!P210)</f>
        <v/>
      </c>
      <c r="W201" s="137"/>
      <c r="X201" s="137" t="str">
        <f>IF(OR(留学状況調査入力票!Q210="",留学状況調査入力票!R210=""),"",留学状況調査入力票!Q210&amp;留学状況調査入力票!R210)</f>
        <v/>
      </c>
      <c r="Y201" s="137"/>
      <c r="Z201" s="137"/>
      <c r="AA201" s="137"/>
      <c r="AB201" s="125" t="str">
        <f>IF(留学状況調査入力票!S210="","",留学状況調査入力票!S210)</f>
        <v/>
      </c>
      <c r="AC201" s="136" t="str">
        <f t="shared" si="7"/>
        <v/>
      </c>
      <c r="AD201" s="125" t="str">
        <f>IF(OR(C201="",留学状況調査入力票!$C$8=""),"",留学状況調査入力票!$C$8)</f>
        <v/>
      </c>
      <c r="AE201" s="136" t="str">
        <f>IF(留学状況調査入力票!AK210="","",留学状況調査入力票!AK210)</f>
        <v/>
      </c>
      <c r="AF201" s="136" t="str">
        <f>IF(留学状況調査入力票!AL210="","",留学状況調査入力票!AL210)</f>
        <v/>
      </c>
      <c r="AG201" s="136" t="str">
        <f>IF(留学状況調査入力票!AM210="","",留学状況調査入力票!AM210)</f>
        <v/>
      </c>
      <c r="AH201" s="136" t="str">
        <f>IF(留学状況調査入力票!AN210="","",留学状況調査入力票!AN210)</f>
        <v/>
      </c>
      <c r="AI201" s="136" t="str">
        <f>IF(留学状況調査入力票!AO210="","",留学状況調査入力票!AO210)</f>
        <v/>
      </c>
      <c r="AJ201" s="136" t="str">
        <f>IF(留学状況調査入力票!AP210="","",留学状況調査入力票!AP210)</f>
        <v/>
      </c>
      <c r="AK201" s="136" t="str">
        <f>IF(留学状況調査入力票!AQ210="","",留学状況調査入力票!AQ210)</f>
        <v/>
      </c>
    </row>
    <row r="202" spans="1:37">
      <c r="A202" s="137" t="str">
        <f t="shared" si="6"/>
        <v/>
      </c>
      <c r="B202" s="136"/>
      <c r="C202" s="137" t="str">
        <f>IF(留学状況調査入力票!A211="","",留学状況調査入力票!A211)</f>
        <v/>
      </c>
      <c r="D202" s="137" t="str">
        <f>IF(OR(留学状況調査入力票!C211="",留学状況調査入力票!D211="",留学状況調査入力票!E211=""),"",留学状況調査入力票!C211&amp;留学状況調査入力票!D211&amp;留学状況調査入力票!E211)</f>
        <v/>
      </c>
      <c r="E202" s="137"/>
      <c r="F202" s="136" t="str">
        <f>IF(留学状況調査入力票!A211="","",6)</f>
        <v/>
      </c>
      <c r="G202" s="137"/>
      <c r="H202" s="137" t="str">
        <f>IF(留学状況調査入力票!F211="","",留学状況調査入力票!F211)</f>
        <v/>
      </c>
      <c r="I202" s="137"/>
      <c r="J202" s="137" t="str">
        <f>IF(OR(留学状況調査入力票!G211="",留学状況調査入力票!H211=""),"",留学状況調査入力票!G211&amp;留学状況調査入力票!H211)</f>
        <v/>
      </c>
      <c r="K202" s="137"/>
      <c r="L202" s="137" t="str">
        <f>IF(留学状況調査入力票!I211="","",留学状況調査入力票!I211)</f>
        <v/>
      </c>
      <c r="M202" s="137"/>
      <c r="N202" s="137" t="str">
        <f>IF(留学状況調査入力票!J211="","",留学状況調査入力票!J211)</f>
        <v/>
      </c>
      <c r="O202" s="137"/>
      <c r="P202" s="137" t="str">
        <f>IF(OR(留学状況調査入力票!K211="",留学状況調査入力票!L211="",留学状況調査入力票!M211=""),"",留学状況調査入力票!K211&amp;留学状況調査入力票!L211&amp;留学状況調査入力票!M211)</f>
        <v/>
      </c>
      <c r="Q202" s="137"/>
      <c r="R202" s="137" t="str">
        <f>IF(留学状況調査入力票!N211="","",留学状況調査入力票!N211)</f>
        <v/>
      </c>
      <c r="S202" s="137"/>
      <c r="T202" s="137" t="str">
        <f>IF(留学状況調査入力票!O211="","",留学状況調査入力票!O211)</f>
        <v/>
      </c>
      <c r="U202" s="137"/>
      <c r="V202" s="137" t="str">
        <f>IF(留学状況調査入力票!P211="","",留学状況調査入力票!P211)</f>
        <v/>
      </c>
      <c r="W202" s="137"/>
      <c r="X202" s="137" t="str">
        <f>IF(OR(留学状況調査入力票!Q211="",留学状況調査入力票!R211=""),"",留学状況調査入力票!Q211&amp;留学状況調査入力票!R211)</f>
        <v/>
      </c>
      <c r="Y202" s="137"/>
      <c r="Z202" s="137"/>
      <c r="AA202" s="137"/>
      <c r="AB202" s="125" t="str">
        <f>IF(留学状況調査入力票!S211="","",留学状況調査入力票!S211)</f>
        <v/>
      </c>
      <c r="AC202" s="136" t="str">
        <f t="shared" si="7"/>
        <v/>
      </c>
      <c r="AD202" s="125" t="str">
        <f>IF(OR(C202="",留学状況調査入力票!$C$8=""),"",留学状況調査入力票!$C$8)</f>
        <v/>
      </c>
      <c r="AE202" s="136" t="str">
        <f>IF(留学状況調査入力票!AK211="","",留学状況調査入力票!AK211)</f>
        <v/>
      </c>
      <c r="AF202" s="136" t="str">
        <f>IF(留学状況調査入力票!AL211="","",留学状況調査入力票!AL211)</f>
        <v/>
      </c>
      <c r="AG202" s="136" t="str">
        <f>IF(留学状況調査入力票!AM211="","",留学状況調査入力票!AM211)</f>
        <v/>
      </c>
      <c r="AH202" s="136" t="str">
        <f>IF(留学状況調査入力票!AN211="","",留学状況調査入力票!AN211)</f>
        <v/>
      </c>
      <c r="AI202" s="136" t="str">
        <f>IF(留学状況調査入力票!AO211="","",留学状況調査入力票!AO211)</f>
        <v/>
      </c>
      <c r="AJ202" s="136" t="str">
        <f>IF(留学状況調査入力票!AP211="","",留学状況調査入力票!AP211)</f>
        <v/>
      </c>
      <c r="AK202" s="136" t="str">
        <f>IF(留学状況調査入力票!AQ211="","",留学状況調査入力票!AQ211)</f>
        <v/>
      </c>
    </row>
    <row r="203" spans="1:37">
      <c r="A203" s="137" t="str">
        <f t="shared" si="6"/>
        <v/>
      </c>
      <c r="B203" s="136"/>
      <c r="C203" s="137" t="str">
        <f>IF(留学状況調査入力票!A212="","",留学状況調査入力票!A212)</f>
        <v/>
      </c>
      <c r="D203" s="137" t="str">
        <f>IF(OR(留学状況調査入力票!C212="",留学状況調査入力票!D212="",留学状況調査入力票!E212=""),"",留学状況調査入力票!C212&amp;留学状況調査入力票!D212&amp;留学状況調査入力票!E212)</f>
        <v/>
      </c>
      <c r="E203" s="137"/>
      <c r="F203" s="136" t="str">
        <f>IF(留学状況調査入力票!A212="","",6)</f>
        <v/>
      </c>
      <c r="G203" s="137"/>
      <c r="H203" s="137" t="str">
        <f>IF(留学状況調査入力票!F212="","",留学状況調査入力票!F212)</f>
        <v/>
      </c>
      <c r="I203" s="137"/>
      <c r="J203" s="137" t="str">
        <f>IF(OR(留学状況調査入力票!G212="",留学状況調査入力票!H212=""),"",留学状況調査入力票!G212&amp;留学状況調査入力票!H212)</f>
        <v/>
      </c>
      <c r="K203" s="137"/>
      <c r="L203" s="137" t="str">
        <f>IF(留学状況調査入力票!I212="","",留学状況調査入力票!I212)</f>
        <v/>
      </c>
      <c r="M203" s="137"/>
      <c r="N203" s="137" t="str">
        <f>IF(留学状況調査入力票!J212="","",留学状況調査入力票!J212)</f>
        <v/>
      </c>
      <c r="O203" s="137"/>
      <c r="P203" s="137" t="str">
        <f>IF(OR(留学状況調査入力票!K212="",留学状況調査入力票!L212="",留学状況調査入力票!M212=""),"",留学状況調査入力票!K212&amp;留学状況調査入力票!L212&amp;留学状況調査入力票!M212)</f>
        <v/>
      </c>
      <c r="Q203" s="137"/>
      <c r="R203" s="137" t="str">
        <f>IF(留学状況調査入力票!N212="","",留学状況調査入力票!N212)</f>
        <v/>
      </c>
      <c r="S203" s="137"/>
      <c r="T203" s="137" t="str">
        <f>IF(留学状況調査入力票!O212="","",留学状況調査入力票!O212)</f>
        <v/>
      </c>
      <c r="U203" s="137"/>
      <c r="V203" s="137" t="str">
        <f>IF(留学状況調査入力票!P212="","",留学状況調査入力票!P212)</f>
        <v/>
      </c>
      <c r="W203" s="137"/>
      <c r="X203" s="137" t="str">
        <f>IF(OR(留学状況調査入力票!Q212="",留学状況調査入力票!R212=""),"",留学状況調査入力票!Q212&amp;留学状況調査入力票!R212)</f>
        <v/>
      </c>
      <c r="Y203" s="137"/>
      <c r="Z203" s="137"/>
      <c r="AA203" s="137"/>
      <c r="AB203" s="125" t="str">
        <f>IF(留学状況調査入力票!S212="","",留学状況調査入力票!S212)</f>
        <v/>
      </c>
      <c r="AC203" s="136" t="str">
        <f t="shared" si="7"/>
        <v/>
      </c>
      <c r="AD203" s="125" t="str">
        <f>IF(OR(C203="",留学状況調査入力票!$C$8=""),"",留学状況調査入力票!$C$8)</f>
        <v/>
      </c>
      <c r="AE203" s="136" t="str">
        <f>IF(留学状況調査入力票!AK212="","",留学状況調査入力票!AK212)</f>
        <v/>
      </c>
      <c r="AF203" s="136" t="str">
        <f>IF(留学状況調査入力票!AL212="","",留学状況調査入力票!AL212)</f>
        <v/>
      </c>
      <c r="AG203" s="136" t="str">
        <f>IF(留学状況調査入力票!AM212="","",留学状況調査入力票!AM212)</f>
        <v/>
      </c>
      <c r="AH203" s="136" t="str">
        <f>IF(留学状況調査入力票!AN212="","",留学状況調査入力票!AN212)</f>
        <v/>
      </c>
      <c r="AI203" s="136" t="str">
        <f>IF(留学状況調査入力票!AO212="","",留学状況調査入力票!AO212)</f>
        <v/>
      </c>
      <c r="AJ203" s="136" t="str">
        <f>IF(留学状況調査入力票!AP212="","",留学状況調査入力票!AP212)</f>
        <v/>
      </c>
      <c r="AK203" s="136" t="str">
        <f>IF(留学状況調査入力票!AQ212="","",留学状況調査入力票!AQ212)</f>
        <v/>
      </c>
    </row>
    <row r="204" spans="1:37">
      <c r="A204" s="137" t="str">
        <f t="shared" si="6"/>
        <v/>
      </c>
      <c r="B204" s="136"/>
      <c r="C204" s="137" t="str">
        <f>IF(留学状況調査入力票!A213="","",留学状況調査入力票!A213)</f>
        <v/>
      </c>
      <c r="D204" s="137" t="str">
        <f>IF(OR(留学状況調査入力票!C213="",留学状況調査入力票!D213="",留学状況調査入力票!E213=""),"",留学状況調査入力票!C213&amp;留学状況調査入力票!D213&amp;留学状況調査入力票!E213)</f>
        <v/>
      </c>
      <c r="E204" s="137"/>
      <c r="F204" s="136" t="str">
        <f>IF(留学状況調査入力票!A213="","",6)</f>
        <v/>
      </c>
      <c r="G204" s="137"/>
      <c r="H204" s="137" t="str">
        <f>IF(留学状況調査入力票!F213="","",留学状況調査入力票!F213)</f>
        <v/>
      </c>
      <c r="I204" s="137"/>
      <c r="J204" s="137" t="str">
        <f>IF(OR(留学状況調査入力票!G213="",留学状況調査入力票!H213=""),"",留学状況調査入力票!G213&amp;留学状況調査入力票!H213)</f>
        <v/>
      </c>
      <c r="K204" s="137"/>
      <c r="L204" s="137" t="str">
        <f>IF(留学状況調査入力票!I213="","",留学状況調査入力票!I213)</f>
        <v/>
      </c>
      <c r="M204" s="137"/>
      <c r="N204" s="137" t="str">
        <f>IF(留学状況調査入力票!J213="","",留学状況調査入力票!J213)</f>
        <v/>
      </c>
      <c r="O204" s="137"/>
      <c r="P204" s="137" t="str">
        <f>IF(OR(留学状況調査入力票!K213="",留学状況調査入力票!L213="",留学状況調査入力票!M213=""),"",留学状況調査入力票!K213&amp;留学状況調査入力票!L213&amp;留学状況調査入力票!M213)</f>
        <v/>
      </c>
      <c r="Q204" s="137"/>
      <c r="R204" s="137" t="str">
        <f>IF(留学状況調査入力票!N213="","",留学状況調査入力票!N213)</f>
        <v/>
      </c>
      <c r="S204" s="137"/>
      <c r="T204" s="137" t="str">
        <f>IF(留学状況調査入力票!O213="","",留学状況調査入力票!O213)</f>
        <v/>
      </c>
      <c r="U204" s="137"/>
      <c r="V204" s="137" t="str">
        <f>IF(留学状況調査入力票!P213="","",留学状況調査入力票!P213)</f>
        <v/>
      </c>
      <c r="W204" s="137"/>
      <c r="X204" s="137" t="str">
        <f>IF(OR(留学状況調査入力票!Q213="",留学状況調査入力票!R213=""),"",留学状況調査入力票!Q213&amp;留学状況調査入力票!R213)</f>
        <v/>
      </c>
      <c r="Y204" s="137"/>
      <c r="Z204" s="137"/>
      <c r="AA204" s="137"/>
      <c r="AB204" s="125" t="str">
        <f>IF(留学状況調査入力票!S213="","",留学状況調査入力票!S213)</f>
        <v/>
      </c>
      <c r="AC204" s="136" t="str">
        <f t="shared" si="7"/>
        <v/>
      </c>
      <c r="AD204" s="125" t="str">
        <f>IF(OR(C204="",留学状況調査入力票!$C$8=""),"",留学状況調査入力票!$C$8)</f>
        <v/>
      </c>
      <c r="AE204" s="136" t="str">
        <f>IF(留学状況調査入力票!AK213="","",留学状況調査入力票!AK213)</f>
        <v/>
      </c>
      <c r="AF204" s="136" t="str">
        <f>IF(留学状況調査入力票!AL213="","",留学状況調査入力票!AL213)</f>
        <v/>
      </c>
      <c r="AG204" s="136" t="str">
        <f>IF(留学状況調査入力票!AM213="","",留学状況調査入力票!AM213)</f>
        <v/>
      </c>
      <c r="AH204" s="136" t="str">
        <f>IF(留学状況調査入力票!AN213="","",留学状況調査入力票!AN213)</f>
        <v/>
      </c>
      <c r="AI204" s="136" t="str">
        <f>IF(留学状況調査入力票!AO213="","",留学状況調査入力票!AO213)</f>
        <v/>
      </c>
      <c r="AJ204" s="136" t="str">
        <f>IF(留学状況調査入力票!AP213="","",留学状況調査入力票!AP213)</f>
        <v/>
      </c>
      <c r="AK204" s="136" t="str">
        <f>IF(留学状況調査入力票!AQ213="","",留学状況調査入力票!AQ213)</f>
        <v/>
      </c>
    </row>
    <row r="205" spans="1:37">
      <c r="A205" s="137" t="str">
        <f t="shared" si="6"/>
        <v/>
      </c>
      <c r="B205" s="136"/>
      <c r="C205" s="137" t="str">
        <f>IF(留学状況調査入力票!A214="","",留学状況調査入力票!A214)</f>
        <v/>
      </c>
      <c r="D205" s="137" t="str">
        <f>IF(OR(留学状況調査入力票!C214="",留学状況調査入力票!D214="",留学状況調査入力票!E214=""),"",留学状況調査入力票!C214&amp;留学状況調査入力票!D214&amp;留学状況調査入力票!E214)</f>
        <v/>
      </c>
      <c r="E205" s="137"/>
      <c r="F205" s="136" t="str">
        <f>IF(留学状況調査入力票!A214="","",6)</f>
        <v/>
      </c>
      <c r="G205" s="137"/>
      <c r="H205" s="137" t="str">
        <f>IF(留学状況調査入力票!F214="","",留学状況調査入力票!F214)</f>
        <v/>
      </c>
      <c r="I205" s="137"/>
      <c r="J205" s="137" t="str">
        <f>IF(OR(留学状況調査入力票!G214="",留学状況調査入力票!H214=""),"",留学状況調査入力票!G214&amp;留学状況調査入力票!H214)</f>
        <v/>
      </c>
      <c r="K205" s="137"/>
      <c r="L205" s="137" t="str">
        <f>IF(留学状況調査入力票!I214="","",留学状況調査入力票!I214)</f>
        <v/>
      </c>
      <c r="M205" s="137"/>
      <c r="N205" s="137" t="str">
        <f>IF(留学状況調査入力票!J214="","",留学状況調査入力票!J214)</f>
        <v/>
      </c>
      <c r="O205" s="137"/>
      <c r="P205" s="137" t="str">
        <f>IF(OR(留学状況調査入力票!K214="",留学状況調査入力票!L214="",留学状況調査入力票!M214=""),"",留学状況調査入力票!K214&amp;留学状況調査入力票!L214&amp;留学状況調査入力票!M214)</f>
        <v/>
      </c>
      <c r="Q205" s="137"/>
      <c r="R205" s="137" t="str">
        <f>IF(留学状況調査入力票!N214="","",留学状況調査入力票!N214)</f>
        <v/>
      </c>
      <c r="S205" s="137"/>
      <c r="T205" s="137" t="str">
        <f>IF(留学状況調査入力票!O214="","",留学状況調査入力票!O214)</f>
        <v/>
      </c>
      <c r="U205" s="137"/>
      <c r="V205" s="137" t="str">
        <f>IF(留学状況調査入力票!P214="","",留学状況調査入力票!P214)</f>
        <v/>
      </c>
      <c r="W205" s="137"/>
      <c r="X205" s="137" t="str">
        <f>IF(OR(留学状況調査入力票!Q214="",留学状況調査入力票!R214=""),"",留学状況調査入力票!Q214&amp;留学状況調査入力票!R214)</f>
        <v/>
      </c>
      <c r="Y205" s="137"/>
      <c r="Z205" s="137"/>
      <c r="AA205" s="137"/>
      <c r="AB205" s="125" t="str">
        <f>IF(留学状況調査入力票!S214="","",留学状況調査入力票!S214)</f>
        <v/>
      </c>
      <c r="AC205" s="136" t="str">
        <f t="shared" si="7"/>
        <v/>
      </c>
      <c r="AD205" s="125" t="str">
        <f>IF(OR(C205="",留学状況調査入力票!$C$8=""),"",留学状況調査入力票!$C$8)</f>
        <v/>
      </c>
      <c r="AE205" s="136" t="str">
        <f>IF(留学状況調査入力票!AK214="","",留学状況調査入力票!AK214)</f>
        <v/>
      </c>
      <c r="AF205" s="136" t="str">
        <f>IF(留学状況調査入力票!AL214="","",留学状況調査入力票!AL214)</f>
        <v/>
      </c>
      <c r="AG205" s="136" t="str">
        <f>IF(留学状況調査入力票!AM214="","",留学状況調査入力票!AM214)</f>
        <v/>
      </c>
      <c r="AH205" s="136" t="str">
        <f>IF(留学状況調査入力票!AN214="","",留学状況調査入力票!AN214)</f>
        <v/>
      </c>
      <c r="AI205" s="136" t="str">
        <f>IF(留学状況調査入力票!AO214="","",留学状況調査入力票!AO214)</f>
        <v/>
      </c>
      <c r="AJ205" s="136" t="str">
        <f>IF(留学状況調査入力票!AP214="","",留学状況調査入力票!AP214)</f>
        <v/>
      </c>
      <c r="AK205" s="136" t="str">
        <f>IF(留学状況調査入力票!AQ214="","",留学状況調査入力票!AQ214)</f>
        <v/>
      </c>
    </row>
    <row r="206" spans="1:37">
      <c r="A206" s="137" t="str">
        <f t="shared" si="6"/>
        <v/>
      </c>
      <c r="B206" s="136"/>
      <c r="C206" s="137" t="str">
        <f>IF(留学状況調査入力票!A215="","",留学状況調査入力票!A215)</f>
        <v/>
      </c>
      <c r="D206" s="137" t="str">
        <f>IF(OR(留学状況調査入力票!C215="",留学状況調査入力票!D215="",留学状況調査入力票!E215=""),"",留学状況調査入力票!C215&amp;留学状況調査入力票!D215&amp;留学状況調査入力票!E215)</f>
        <v/>
      </c>
      <c r="E206" s="137"/>
      <c r="F206" s="136" t="str">
        <f>IF(留学状況調査入力票!A215="","",6)</f>
        <v/>
      </c>
      <c r="G206" s="137"/>
      <c r="H206" s="137" t="str">
        <f>IF(留学状況調査入力票!F215="","",留学状況調査入力票!F215)</f>
        <v/>
      </c>
      <c r="I206" s="137"/>
      <c r="J206" s="137" t="str">
        <f>IF(OR(留学状況調査入力票!G215="",留学状況調査入力票!H215=""),"",留学状況調査入力票!G215&amp;留学状況調査入力票!H215)</f>
        <v/>
      </c>
      <c r="K206" s="137"/>
      <c r="L206" s="137" t="str">
        <f>IF(留学状況調査入力票!I215="","",留学状況調査入力票!I215)</f>
        <v/>
      </c>
      <c r="M206" s="137"/>
      <c r="N206" s="137" t="str">
        <f>IF(留学状況調査入力票!J215="","",留学状況調査入力票!J215)</f>
        <v/>
      </c>
      <c r="O206" s="137"/>
      <c r="P206" s="137" t="str">
        <f>IF(OR(留学状況調査入力票!K215="",留学状況調査入力票!L215="",留学状況調査入力票!M215=""),"",留学状況調査入力票!K215&amp;留学状況調査入力票!L215&amp;留学状況調査入力票!M215)</f>
        <v/>
      </c>
      <c r="Q206" s="137"/>
      <c r="R206" s="137" t="str">
        <f>IF(留学状況調査入力票!N215="","",留学状況調査入力票!N215)</f>
        <v/>
      </c>
      <c r="S206" s="137"/>
      <c r="T206" s="137" t="str">
        <f>IF(留学状況調査入力票!O215="","",留学状況調査入力票!O215)</f>
        <v/>
      </c>
      <c r="U206" s="137"/>
      <c r="V206" s="137" t="str">
        <f>IF(留学状況調査入力票!P215="","",留学状況調査入力票!P215)</f>
        <v/>
      </c>
      <c r="W206" s="137"/>
      <c r="X206" s="137" t="str">
        <f>IF(OR(留学状況調査入力票!Q215="",留学状況調査入力票!R215=""),"",留学状況調査入力票!Q215&amp;留学状況調査入力票!R215)</f>
        <v/>
      </c>
      <c r="Y206" s="137"/>
      <c r="Z206" s="137"/>
      <c r="AA206" s="137"/>
      <c r="AB206" s="125" t="str">
        <f>IF(留学状況調査入力票!S215="","",留学状況調査入力票!S215)</f>
        <v/>
      </c>
      <c r="AC206" s="136" t="str">
        <f t="shared" si="7"/>
        <v/>
      </c>
      <c r="AD206" s="125" t="str">
        <f>IF(OR(C206="",留学状況調査入力票!$C$8=""),"",留学状況調査入力票!$C$8)</f>
        <v/>
      </c>
      <c r="AE206" s="136" t="str">
        <f>IF(留学状況調査入力票!AK215="","",留学状況調査入力票!AK215)</f>
        <v/>
      </c>
      <c r="AF206" s="136" t="str">
        <f>IF(留学状況調査入力票!AL215="","",留学状況調査入力票!AL215)</f>
        <v/>
      </c>
      <c r="AG206" s="136" t="str">
        <f>IF(留学状況調査入力票!AM215="","",留学状況調査入力票!AM215)</f>
        <v/>
      </c>
      <c r="AH206" s="136" t="str">
        <f>IF(留学状況調査入力票!AN215="","",留学状況調査入力票!AN215)</f>
        <v/>
      </c>
      <c r="AI206" s="136" t="str">
        <f>IF(留学状況調査入力票!AO215="","",留学状況調査入力票!AO215)</f>
        <v/>
      </c>
      <c r="AJ206" s="136" t="str">
        <f>IF(留学状況調査入力票!AP215="","",留学状況調査入力票!AP215)</f>
        <v/>
      </c>
      <c r="AK206" s="136" t="str">
        <f>IF(留学状況調査入力票!AQ215="","",留学状況調査入力票!AQ215)</f>
        <v/>
      </c>
    </row>
    <row r="207" spans="1:37">
      <c r="A207" s="137" t="str">
        <f t="shared" si="6"/>
        <v/>
      </c>
      <c r="B207" s="136"/>
      <c r="C207" s="137" t="str">
        <f>IF(留学状況調査入力票!A216="","",留学状況調査入力票!A216)</f>
        <v/>
      </c>
      <c r="D207" s="137" t="str">
        <f>IF(OR(留学状況調査入力票!C216="",留学状況調査入力票!D216="",留学状況調査入力票!E216=""),"",留学状況調査入力票!C216&amp;留学状況調査入力票!D216&amp;留学状況調査入力票!E216)</f>
        <v/>
      </c>
      <c r="E207" s="137"/>
      <c r="F207" s="136" t="str">
        <f>IF(留学状況調査入力票!A216="","",6)</f>
        <v/>
      </c>
      <c r="G207" s="137"/>
      <c r="H207" s="137" t="str">
        <f>IF(留学状況調査入力票!F216="","",留学状況調査入力票!F216)</f>
        <v/>
      </c>
      <c r="I207" s="137"/>
      <c r="J207" s="137" t="str">
        <f>IF(OR(留学状況調査入力票!G216="",留学状況調査入力票!H216=""),"",留学状況調査入力票!G216&amp;留学状況調査入力票!H216)</f>
        <v/>
      </c>
      <c r="K207" s="137"/>
      <c r="L207" s="137" t="str">
        <f>IF(留学状況調査入力票!I216="","",留学状況調査入力票!I216)</f>
        <v/>
      </c>
      <c r="M207" s="137"/>
      <c r="N207" s="137" t="str">
        <f>IF(留学状況調査入力票!J216="","",留学状況調査入力票!J216)</f>
        <v/>
      </c>
      <c r="O207" s="137"/>
      <c r="P207" s="137" t="str">
        <f>IF(OR(留学状況調査入力票!K216="",留学状況調査入力票!L216="",留学状況調査入力票!M216=""),"",留学状況調査入力票!K216&amp;留学状況調査入力票!L216&amp;留学状況調査入力票!M216)</f>
        <v/>
      </c>
      <c r="Q207" s="137"/>
      <c r="R207" s="137" t="str">
        <f>IF(留学状況調査入力票!N216="","",留学状況調査入力票!N216)</f>
        <v/>
      </c>
      <c r="S207" s="137"/>
      <c r="T207" s="137" t="str">
        <f>IF(留学状況調査入力票!O216="","",留学状況調査入力票!O216)</f>
        <v/>
      </c>
      <c r="U207" s="137"/>
      <c r="V207" s="137" t="str">
        <f>IF(留学状況調査入力票!P216="","",留学状況調査入力票!P216)</f>
        <v/>
      </c>
      <c r="W207" s="137"/>
      <c r="X207" s="137" t="str">
        <f>IF(OR(留学状況調査入力票!Q216="",留学状況調査入力票!R216=""),"",留学状況調査入力票!Q216&amp;留学状況調査入力票!R216)</f>
        <v/>
      </c>
      <c r="Y207" s="137"/>
      <c r="Z207" s="137"/>
      <c r="AA207" s="137"/>
      <c r="AB207" s="125" t="str">
        <f>IF(留学状況調査入力票!S216="","",留学状況調査入力票!S216)</f>
        <v/>
      </c>
      <c r="AC207" s="136" t="str">
        <f t="shared" si="7"/>
        <v/>
      </c>
      <c r="AD207" s="125" t="str">
        <f>IF(OR(C207="",留学状況調査入力票!$C$8=""),"",留学状況調査入力票!$C$8)</f>
        <v/>
      </c>
      <c r="AE207" s="136" t="str">
        <f>IF(留学状況調査入力票!AK216="","",留学状況調査入力票!AK216)</f>
        <v/>
      </c>
      <c r="AF207" s="136" t="str">
        <f>IF(留学状況調査入力票!AL216="","",留学状況調査入力票!AL216)</f>
        <v/>
      </c>
      <c r="AG207" s="136" t="str">
        <f>IF(留学状況調査入力票!AM216="","",留学状況調査入力票!AM216)</f>
        <v/>
      </c>
      <c r="AH207" s="136" t="str">
        <f>IF(留学状況調査入力票!AN216="","",留学状況調査入力票!AN216)</f>
        <v/>
      </c>
      <c r="AI207" s="136" t="str">
        <f>IF(留学状況調査入力票!AO216="","",留学状況調査入力票!AO216)</f>
        <v/>
      </c>
      <c r="AJ207" s="136" t="str">
        <f>IF(留学状況調査入力票!AP216="","",留学状況調査入力票!AP216)</f>
        <v/>
      </c>
      <c r="AK207" s="136" t="str">
        <f>IF(留学状況調査入力票!AQ216="","",留学状況調査入力票!AQ216)</f>
        <v/>
      </c>
    </row>
    <row r="208" spans="1:37">
      <c r="A208" s="137" t="str">
        <f t="shared" si="6"/>
        <v/>
      </c>
      <c r="B208" s="136"/>
      <c r="C208" s="137" t="str">
        <f>IF(留学状況調査入力票!A217="","",留学状況調査入力票!A217)</f>
        <v/>
      </c>
      <c r="D208" s="137" t="str">
        <f>IF(OR(留学状況調査入力票!C217="",留学状況調査入力票!D217="",留学状況調査入力票!E217=""),"",留学状況調査入力票!C217&amp;留学状況調査入力票!D217&amp;留学状況調査入力票!E217)</f>
        <v/>
      </c>
      <c r="E208" s="137"/>
      <c r="F208" s="136" t="str">
        <f>IF(留学状況調査入力票!A217="","",6)</f>
        <v/>
      </c>
      <c r="G208" s="137"/>
      <c r="H208" s="137" t="str">
        <f>IF(留学状況調査入力票!F217="","",留学状況調査入力票!F217)</f>
        <v/>
      </c>
      <c r="I208" s="137"/>
      <c r="J208" s="137" t="str">
        <f>IF(OR(留学状況調査入力票!G217="",留学状況調査入力票!H217=""),"",留学状況調査入力票!G217&amp;留学状況調査入力票!H217)</f>
        <v/>
      </c>
      <c r="K208" s="137"/>
      <c r="L208" s="137" t="str">
        <f>IF(留学状況調査入力票!I217="","",留学状況調査入力票!I217)</f>
        <v/>
      </c>
      <c r="M208" s="137"/>
      <c r="N208" s="137" t="str">
        <f>IF(留学状況調査入力票!J217="","",留学状況調査入力票!J217)</f>
        <v/>
      </c>
      <c r="O208" s="137"/>
      <c r="P208" s="137" t="str">
        <f>IF(OR(留学状況調査入力票!K217="",留学状況調査入力票!L217="",留学状況調査入力票!M217=""),"",留学状況調査入力票!K217&amp;留学状況調査入力票!L217&amp;留学状況調査入力票!M217)</f>
        <v/>
      </c>
      <c r="Q208" s="137"/>
      <c r="R208" s="137" t="str">
        <f>IF(留学状況調査入力票!N217="","",留学状況調査入力票!N217)</f>
        <v/>
      </c>
      <c r="S208" s="137"/>
      <c r="T208" s="137" t="str">
        <f>IF(留学状況調査入力票!O217="","",留学状況調査入力票!O217)</f>
        <v/>
      </c>
      <c r="U208" s="137"/>
      <c r="V208" s="137" t="str">
        <f>IF(留学状況調査入力票!P217="","",留学状況調査入力票!P217)</f>
        <v/>
      </c>
      <c r="W208" s="137"/>
      <c r="X208" s="137" t="str">
        <f>IF(OR(留学状況調査入力票!Q217="",留学状況調査入力票!R217=""),"",留学状況調査入力票!Q217&amp;留学状況調査入力票!R217)</f>
        <v/>
      </c>
      <c r="Y208" s="137"/>
      <c r="Z208" s="137"/>
      <c r="AA208" s="137"/>
      <c r="AB208" s="125" t="str">
        <f>IF(留学状況調査入力票!S217="","",留学状況調査入力票!S217)</f>
        <v/>
      </c>
      <c r="AC208" s="136" t="str">
        <f t="shared" si="7"/>
        <v/>
      </c>
      <c r="AD208" s="125" t="str">
        <f>IF(OR(C208="",留学状況調査入力票!$C$8=""),"",留学状況調査入力票!$C$8)</f>
        <v/>
      </c>
      <c r="AE208" s="136" t="str">
        <f>IF(留学状況調査入力票!AK217="","",留学状況調査入力票!AK217)</f>
        <v/>
      </c>
      <c r="AF208" s="136" t="str">
        <f>IF(留学状況調査入力票!AL217="","",留学状況調査入力票!AL217)</f>
        <v/>
      </c>
      <c r="AG208" s="136" t="str">
        <f>IF(留学状況調査入力票!AM217="","",留学状況調査入力票!AM217)</f>
        <v/>
      </c>
      <c r="AH208" s="136" t="str">
        <f>IF(留学状況調査入力票!AN217="","",留学状況調査入力票!AN217)</f>
        <v/>
      </c>
      <c r="AI208" s="136" t="str">
        <f>IF(留学状況調査入力票!AO217="","",留学状況調査入力票!AO217)</f>
        <v/>
      </c>
      <c r="AJ208" s="136" t="str">
        <f>IF(留学状況調査入力票!AP217="","",留学状況調査入力票!AP217)</f>
        <v/>
      </c>
      <c r="AK208" s="136" t="str">
        <f>IF(留学状況調査入力票!AQ217="","",留学状況調査入力票!AQ217)</f>
        <v/>
      </c>
    </row>
    <row r="209" spans="1:37">
      <c r="A209" s="137" t="str">
        <f t="shared" si="6"/>
        <v/>
      </c>
      <c r="B209" s="136"/>
      <c r="C209" s="137" t="str">
        <f>IF(留学状況調査入力票!A218="","",留学状況調査入力票!A218)</f>
        <v/>
      </c>
      <c r="D209" s="137" t="str">
        <f>IF(OR(留学状況調査入力票!C218="",留学状況調査入力票!D218="",留学状況調査入力票!E218=""),"",留学状況調査入力票!C218&amp;留学状況調査入力票!D218&amp;留学状況調査入力票!E218)</f>
        <v/>
      </c>
      <c r="E209" s="137"/>
      <c r="F209" s="136" t="str">
        <f>IF(留学状況調査入力票!A218="","",6)</f>
        <v/>
      </c>
      <c r="G209" s="137"/>
      <c r="H209" s="137" t="str">
        <f>IF(留学状況調査入力票!F218="","",留学状況調査入力票!F218)</f>
        <v/>
      </c>
      <c r="I209" s="137"/>
      <c r="J209" s="137" t="str">
        <f>IF(OR(留学状況調査入力票!G218="",留学状況調査入力票!H218=""),"",留学状況調査入力票!G218&amp;留学状況調査入力票!H218)</f>
        <v/>
      </c>
      <c r="K209" s="137"/>
      <c r="L209" s="137" t="str">
        <f>IF(留学状況調査入力票!I218="","",留学状況調査入力票!I218)</f>
        <v/>
      </c>
      <c r="M209" s="137"/>
      <c r="N209" s="137" t="str">
        <f>IF(留学状況調査入力票!J218="","",留学状況調査入力票!J218)</f>
        <v/>
      </c>
      <c r="O209" s="137"/>
      <c r="P209" s="137" t="str">
        <f>IF(OR(留学状況調査入力票!K218="",留学状況調査入力票!L218="",留学状況調査入力票!M218=""),"",留学状況調査入力票!K218&amp;留学状況調査入力票!L218&amp;留学状況調査入力票!M218)</f>
        <v/>
      </c>
      <c r="Q209" s="137"/>
      <c r="R209" s="137" t="str">
        <f>IF(留学状況調査入力票!N218="","",留学状況調査入力票!N218)</f>
        <v/>
      </c>
      <c r="S209" s="137"/>
      <c r="T209" s="137" t="str">
        <f>IF(留学状況調査入力票!O218="","",留学状況調査入力票!O218)</f>
        <v/>
      </c>
      <c r="U209" s="137"/>
      <c r="V209" s="137" t="str">
        <f>IF(留学状況調査入力票!P218="","",留学状況調査入力票!P218)</f>
        <v/>
      </c>
      <c r="W209" s="137"/>
      <c r="X209" s="137" t="str">
        <f>IF(OR(留学状況調査入力票!Q218="",留学状況調査入力票!R218=""),"",留学状況調査入力票!Q218&amp;留学状況調査入力票!R218)</f>
        <v/>
      </c>
      <c r="Y209" s="137"/>
      <c r="Z209" s="137"/>
      <c r="AA209" s="137"/>
      <c r="AB209" s="125" t="str">
        <f>IF(留学状況調査入力票!S218="","",留学状況調査入力票!S218)</f>
        <v/>
      </c>
      <c r="AC209" s="136" t="str">
        <f t="shared" si="7"/>
        <v/>
      </c>
      <c r="AD209" s="125" t="str">
        <f>IF(OR(C209="",留学状況調査入力票!$C$8=""),"",留学状況調査入力票!$C$8)</f>
        <v/>
      </c>
      <c r="AE209" s="136" t="str">
        <f>IF(留学状況調査入力票!AK218="","",留学状況調査入力票!AK218)</f>
        <v/>
      </c>
      <c r="AF209" s="136" t="str">
        <f>IF(留学状況調査入力票!AL218="","",留学状況調査入力票!AL218)</f>
        <v/>
      </c>
      <c r="AG209" s="136" t="str">
        <f>IF(留学状況調査入力票!AM218="","",留学状況調査入力票!AM218)</f>
        <v/>
      </c>
      <c r="AH209" s="136" t="str">
        <f>IF(留学状況調査入力票!AN218="","",留学状況調査入力票!AN218)</f>
        <v/>
      </c>
      <c r="AI209" s="136" t="str">
        <f>IF(留学状況調査入力票!AO218="","",留学状況調査入力票!AO218)</f>
        <v/>
      </c>
      <c r="AJ209" s="136" t="str">
        <f>IF(留学状況調査入力票!AP218="","",留学状況調査入力票!AP218)</f>
        <v/>
      </c>
      <c r="AK209" s="136" t="str">
        <f>IF(留学状況調査入力票!AQ218="","",留学状況調査入力票!AQ218)</f>
        <v/>
      </c>
    </row>
    <row r="210" spans="1:37">
      <c r="A210" s="137" t="str">
        <f t="shared" ref="A210:A273" si="8">IF(C210="","",C210)</f>
        <v/>
      </c>
      <c r="B210" s="136"/>
      <c r="C210" s="137" t="str">
        <f>IF(留学状況調査入力票!A219="","",留学状況調査入力票!A219)</f>
        <v/>
      </c>
      <c r="D210" s="137" t="str">
        <f>IF(OR(留学状況調査入力票!C219="",留学状況調査入力票!D219="",留学状況調査入力票!E219=""),"",留学状況調査入力票!C219&amp;留学状況調査入力票!D219&amp;留学状況調査入力票!E219)</f>
        <v/>
      </c>
      <c r="E210" s="137"/>
      <c r="F210" s="136" t="str">
        <f>IF(留学状況調査入力票!A219="","",6)</f>
        <v/>
      </c>
      <c r="G210" s="137"/>
      <c r="H210" s="137" t="str">
        <f>IF(留学状況調査入力票!F219="","",留学状況調査入力票!F219)</f>
        <v/>
      </c>
      <c r="I210" s="137"/>
      <c r="J210" s="137" t="str">
        <f>IF(OR(留学状況調査入力票!G219="",留学状況調査入力票!H219=""),"",留学状況調査入力票!G219&amp;留学状況調査入力票!H219)</f>
        <v/>
      </c>
      <c r="K210" s="137"/>
      <c r="L210" s="137" t="str">
        <f>IF(留学状況調査入力票!I219="","",留学状況調査入力票!I219)</f>
        <v/>
      </c>
      <c r="M210" s="137"/>
      <c r="N210" s="137" t="str">
        <f>IF(留学状況調査入力票!J219="","",留学状況調査入力票!J219)</f>
        <v/>
      </c>
      <c r="O210" s="137"/>
      <c r="P210" s="137" t="str">
        <f>IF(OR(留学状況調査入力票!K219="",留学状況調査入力票!L219="",留学状況調査入力票!M219=""),"",留学状況調査入力票!K219&amp;留学状況調査入力票!L219&amp;留学状況調査入力票!M219)</f>
        <v/>
      </c>
      <c r="Q210" s="137"/>
      <c r="R210" s="137" t="str">
        <f>IF(留学状況調査入力票!N219="","",留学状況調査入力票!N219)</f>
        <v/>
      </c>
      <c r="S210" s="137"/>
      <c r="T210" s="137" t="str">
        <f>IF(留学状況調査入力票!O219="","",留学状況調査入力票!O219)</f>
        <v/>
      </c>
      <c r="U210" s="137"/>
      <c r="V210" s="137" t="str">
        <f>IF(留学状況調査入力票!P219="","",留学状況調査入力票!P219)</f>
        <v/>
      </c>
      <c r="W210" s="137"/>
      <c r="X210" s="137" t="str">
        <f>IF(OR(留学状況調査入力票!Q219="",留学状況調査入力票!R219=""),"",留学状況調査入力票!Q219&amp;留学状況調査入力票!R219)</f>
        <v/>
      </c>
      <c r="Y210" s="137"/>
      <c r="Z210" s="137"/>
      <c r="AA210" s="137"/>
      <c r="AB210" s="125" t="str">
        <f>IF(留学状況調査入力票!S219="","",留学状況調査入力票!S219)</f>
        <v/>
      </c>
      <c r="AC210" s="136" t="str">
        <f t="shared" ref="AC210:AC273" si="9">IF(OR(C210="",D210=""),"",IF(OR(AE210&lt;&gt;"○",AF210&lt;&gt;"○",AG210&lt;&gt;"○",AH210&lt;&gt;"○",AI210&lt;&gt;"○",AJ210&lt;&gt;"○",AK210&lt;&gt;"○"),"エラー",""))</f>
        <v/>
      </c>
      <c r="AD210" s="125" t="str">
        <f>IF(OR(C210="",留学状況調査入力票!$C$8=""),"",留学状況調査入力票!$C$8)</f>
        <v/>
      </c>
      <c r="AE210" s="136" t="str">
        <f>IF(留学状況調査入力票!AK219="","",留学状況調査入力票!AK219)</f>
        <v/>
      </c>
      <c r="AF210" s="136" t="str">
        <f>IF(留学状況調査入力票!AL219="","",留学状況調査入力票!AL219)</f>
        <v/>
      </c>
      <c r="AG210" s="136" t="str">
        <f>IF(留学状況調査入力票!AM219="","",留学状況調査入力票!AM219)</f>
        <v/>
      </c>
      <c r="AH210" s="136" t="str">
        <f>IF(留学状況調査入力票!AN219="","",留学状況調査入力票!AN219)</f>
        <v/>
      </c>
      <c r="AI210" s="136" t="str">
        <f>IF(留学状況調査入力票!AO219="","",留学状況調査入力票!AO219)</f>
        <v/>
      </c>
      <c r="AJ210" s="136" t="str">
        <f>IF(留学状況調査入力票!AP219="","",留学状況調査入力票!AP219)</f>
        <v/>
      </c>
      <c r="AK210" s="136" t="str">
        <f>IF(留学状況調査入力票!AQ219="","",留学状況調査入力票!AQ219)</f>
        <v/>
      </c>
    </row>
    <row r="211" spans="1:37">
      <c r="A211" s="137" t="str">
        <f t="shared" si="8"/>
        <v/>
      </c>
      <c r="B211" s="136"/>
      <c r="C211" s="137" t="str">
        <f>IF(留学状況調査入力票!A220="","",留学状況調査入力票!A220)</f>
        <v/>
      </c>
      <c r="D211" s="137" t="str">
        <f>IF(OR(留学状況調査入力票!C220="",留学状況調査入力票!D220="",留学状況調査入力票!E220=""),"",留学状況調査入力票!C220&amp;留学状況調査入力票!D220&amp;留学状況調査入力票!E220)</f>
        <v/>
      </c>
      <c r="E211" s="137"/>
      <c r="F211" s="136" t="str">
        <f>IF(留学状況調査入力票!A220="","",6)</f>
        <v/>
      </c>
      <c r="G211" s="137"/>
      <c r="H211" s="137" t="str">
        <f>IF(留学状況調査入力票!F220="","",留学状況調査入力票!F220)</f>
        <v/>
      </c>
      <c r="I211" s="137"/>
      <c r="J211" s="137" t="str">
        <f>IF(OR(留学状況調査入力票!G220="",留学状況調査入力票!H220=""),"",留学状況調査入力票!G220&amp;留学状況調査入力票!H220)</f>
        <v/>
      </c>
      <c r="K211" s="137"/>
      <c r="L211" s="137" t="str">
        <f>IF(留学状況調査入力票!I220="","",留学状況調査入力票!I220)</f>
        <v/>
      </c>
      <c r="M211" s="137"/>
      <c r="N211" s="137" t="str">
        <f>IF(留学状況調査入力票!J220="","",留学状況調査入力票!J220)</f>
        <v/>
      </c>
      <c r="O211" s="137"/>
      <c r="P211" s="137" t="str">
        <f>IF(OR(留学状況調査入力票!K220="",留学状況調査入力票!L220="",留学状況調査入力票!M220=""),"",留学状況調査入力票!K220&amp;留学状況調査入力票!L220&amp;留学状況調査入力票!M220)</f>
        <v/>
      </c>
      <c r="Q211" s="137"/>
      <c r="R211" s="137" t="str">
        <f>IF(留学状況調査入力票!N220="","",留学状況調査入力票!N220)</f>
        <v/>
      </c>
      <c r="S211" s="137"/>
      <c r="T211" s="137" t="str">
        <f>IF(留学状況調査入力票!O220="","",留学状況調査入力票!O220)</f>
        <v/>
      </c>
      <c r="U211" s="137"/>
      <c r="V211" s="137" t="str">
        <f>IF(留学状況調査入力票!P220="","",留学状況調査入力票!P220)</f>
        <v/>
      </c>
      <c r="W211" s="137"/>
      <c r="X211" s="137" t="str">
        <f>IF(OR(留学状況調査入力票!Q220="",留学状況調査入力票!R220=""),"",留学状況調査入力票!Q220&amp;留学状況調査入力票!R220)</f>
        <v/>
      </c>
      <c r="Y211" s="137"/>
      <c r="Z211" s="137"/>
      <c r="AA211" s="137"/>
      <c r="AB211" s="125" t="str">
        <f>IF(留学状況調査入力票!S220="","",留学状況調査入力票!S220)</f>
        <v/>
      </c>
      <c r="AC211" s="136" t="str">
        <f t="shared" si="9"/>
        <v/>
      </c>
      <c r="AD211" s="125" t="str">
        <f>IF(OR(C211="",留学状況調査入力票!$C$8=""),"",留学状況調査入力票!$C$8)</f>
        <v/>
      </c>
      <c r="AE211" s="136" t="str">
        <f>IF(留学状況調査入力票!AK220="","",留学状況調査入力票!AK220)</f>
        <v/>
      </c>
      <c r="AF211" s="136" t="str">
        <f>IF(留学状況調査入力票!AL220="","",留学状況調査入力票!AL220)</f>
        <v/>
      </c>
      <c r="AG211" s="136" t="str">
        <f>IF(留学状況調査入力票!AM220="","",留学状況調査入力票!AM220)</f>
        <v/>
      </c>
      <c r="AH211" s="136" t="str">
        <f>IF(留学状況調査入力票!AN220="","",留学状況調査入力票!AN220)</f>
        <v/>
      </c>
      <c r="AI211" s="136" t="str">
        <f>IF(留学状況調査入力票!AO220="","",留学状況調査入力票!AO220)</f>
        <v/>
      </c>
      <c r="AJ211" s="136" t="str">
        <f>IF(留学状況調査入力票!AP220="","",留学状況調査入力票!AP220)</f>
        <v/>
      </c>
      <c r="AK211" s="136" t="str">
        <f>IF(留学状況調査入力票!AQ220="","",留学状況調査入力票!AQ220)</f>
        <v/>
      </c>
    </row>
    <row r="212" spans="1:37">
      <c r="A212" s="137" t="str">
        <f t="shared" si="8"/>
        <v/>
      </c>
      <c r="B212" s="136"/>
      <c r="C212" s="137" t="str">
        <f>IF(留学状況調査入力票!A221="","",留学状況調査入力票!A221)</f>
        <v/>
      </c>
      <c r="D212" s="137" t="str">
        <f>IF(OR(留学状況調査入力票!C221="",留学状況調査入力票!D221="",留学状況調査入力票!E221=""),"",留学状況調査入力票!C221&amp;留学状況調査入力票!D221&amp;留学状況調査入力票!E221)</f>
        <v/>
      </c>
      <c r="E212" s="137"/>
      <c r="F212" s="136" t="str">
        <f>IF(留学状況調査入力票!A221="","",6)</f>
        <v/>
      </c>
      <c r="G212" s="137"/>
      <c r="H212" s="137" t="str">
        <f>IF(留学状況調査入力票!F221="","",留学状況調査入力票!F221)</f>
        <v/>
      </c>
      <c r="I212" s="137"/>
      <c r="J212" s="137" t="str">
        <f>IF(OR(留学状況調査入力票!G221="",留学状況調査入力票!H221=""),"",留学状況調査入力票!G221&amp;留学状況調査入力票!H221)</f>
        <v/>
      </c>
      <c r="K212" s="137"/>
      <c r="L212" s="137" t="str">
        <f>IF(留学状況調査入力票!I221="","",留学状況調査入力票!I221)</f>
        <v/>
      </c>
      <c r="M212" s="137"/>
      <c r="N212" s="137" t="str">
        <f>IF(留学状況調査入力票!J221="","",留学状況調査入力票!J221)</f>
        <v/>
      </c>
      <c r="O212" s="137"/>
      <c r="P212" s="137" t="str">
        <f>IF(OR(留学状況調査入力票!K221="",留学状況調査入力票!L221="",留学状況調査入力票!M221=""),"",留学状況調査入力票!K221&amp;留学状況調査入力票!L221&amp;留学状況調査入力票!M221)</f>
        <v/>
      </c>
      <c r="Q212" s="137"/>
      <c r="R212" s="137" t="str">
        <f>IF(留学状況調査入力票!N221="","",留学状況調査入力票!N221)</f>
        <v/>
      </c>
      <c r="S212" s="137"/>
      <c r="T212" s="137" t="str">
        <f>IF(留学状況調査入力票!O221="","",留学状況調査入力票!O221)</f>
        <v/>
      </c>
      <c r="U212" s="137"/>
      <c r="V212" s="137" t="str">
        <f>IF(留学状況調査入力票!P221="","",留学状況調査入力票!P221)</f>
        <v/>
      </c>
      <c r="W212" s="137"/>
      <c r="X212" s="137" t="str">
        <f>IF(OR(留学状況調査入力票!Q221="",留学状況調査入力票!R221=""),"",留学状況調査入力票!Q221&amp;留学状況調査入力票!R221)</f>
        <v/>
      </c>
      <c r="Y212" s="137"/>
      <c r="Z212" s="137"/>
      <c r="AA212" s="137"/>
      <c r="AB212" s="125" t="str">
        <f>IF(留学状況調査入力票!S221="","",留学状況調査入力票!S221)</f>
        <v/>
      </c>
      <c r="AC212" s="136" t="str">
        <f t="shared" si="9"/>
        <v/>
      </c>
      <c r="AD212" s="125" t="str">
        <f>IF(OR(C212="",留学状況調査入力票!$C$8=""),"",留学状況調査入力票!$C$8)</f>
        <v/>
      </c>
      <c r="AE212" s="136" t="str">
        <f>IF(留学状況調査入力票!AK221="","",留学状況調査入力票!AK221)</f>
        <v/>
      </c>
      <c r="AF212" s="136" t="str">
        <f>IF(留学状況調査入力票!AL221="","",留学状況調査入力票!AL221)</f>
        <v/>
      </c>
      <c r="AG212" s="136" t="str">
        <f>IF(留学状況調査入力票!AM221="","",留学状況調査入力票!AM221)</f>
        <v/>
      </c>
      <c r="AH212" s="136" t="str">
        <f>IF(留学状況調査入力票!AN221="","",留学状況調査入力票!AN221)</f>
        <v/>
      </c>
      <c r="AI212" s="136" t="str">
        <f>IF(留学状況調査入力票!AO221="","",留学状況調査入力票!AO221)</f>
        <v/>
      </c>
      <c r="AJ212" s="136" t="str">
        <f>IF(留学状況調査入力票!AP221="","",留学状況調査入力票!AP221)</f>
        <v/>
      </c>
      <c r="AK212" s="136" t="str">
        <f>IF(留学状況調査入力票!AQ221="","",留学状況調査入力票!AQ221)</f>
        <v/>
      </c>
    </row>
    <row r="213" spans="1:37">
      <c r="A213" s="137" t="str">
        <f t="shared" si="8"/>
        <v/>
      </c>
      <c r="B213" s="136"/>
      <c r="C213" s="137" t="str">
        <f>IF(留学状況調査入力票!A222="","",留学状況調査入力票!A222)</f>
        <v/>
      </c>
      <c r="D213" s="137" t="str">
        <f>IF(OR(留学状況調査入力票!C222="",留学状況調査入力票!D222="",留学状況調査入力票!E222=""),"",留学状況調査入力票!C222&amp;留学状況調査入力票!D222&amp;留学状況調査入力票!E222)</f>
        <v/>
      </c>
      <c r="E213" s="137"/>
      <c r="F213" s="136" t="str">
        <f>IF(留学状況調査入力票!A222="","",6)</f>
        <v/>
      </c>
      <c r="G213" s="137"/>
      <c r="H213" s="137" t="str">
        <f>IF(留学状況調査入力票!F222="","",留学状況調査入力票!F222)</f>
        <v/>
      </c>
      <c r="I213" s="137"/>
      <c r="J213" s="137" t="str">
        <f>IF(OR(留学状況調査入力票!G222="",留学状況調査入力票!H222=""),"",留学状況調査入力票!G222&amp;留学状況調査入力票!H222)</f>
        <v/>
      </c>
      <c r="K213" s="137"/>
      <c r="L213" s="137" t="str">
        <f>IF(留学状況調査入力票!I222="","",留学状況調査入力票!I222)</f>
        <v/>
      </c>
      <c r="M213" s="137"/>
      <c r="N213" s="137" t="str">
        <f>IF(留学状況調査入力票!J222="","",留学状況調査入力票!J222)</f>
        <v/>
      </c>
      <c r="O213" s="137"/>
      <c r="P213" s="137" t="str">
        <f>IF(OR(留学状況調査入力票!K222="",留学状況調査入力票!L222="",留学状況調査入力票!M222=""),"",留学状況調査入力票!K222&amp;留学状況調査入力票!L222&amp;留学状況調査入力票!M222)</f>
        <v/>
      </c>
      <c r="Q213" s="137"/>
      <c r="R213" s="137" t="str">
        <f>IF(留学状況調査入力票!N222="","",留学状況調査入力票!N222)</f>
        <v/>
      </c>
      <c r="S213" s="137"/>
      <c r="T213" s="137" t="str">
        <f>IF(留学状況調査入力票!O222="","",留学状況調査入力票!O222)</f>
        <v/>
      </c>
      <c r="U213" s="137"/>
      <c r="V213" s="137" t="str">
        <f>IF(留学状況調査入力票!P222="","",留学状況調査入力票!P222)</f>
        <v/>
      </c>
      <c r="W213" s="137"/>
      <c r="X213" s="137" t="str">
        <f>IF(OR(留学状況調査入力票!Q222="",留学状況調査入力票!R222=""),"",留学状況調査入力票!Q222&amp;留学状況調査入力票!R222)</f>
        <v/>
      </c>
      <c r="Y213" s="137"/>
      <c r="Z213" s="137"/>
      <c r="AA213" s="137"/>
      <c r="AB213" s="125" t="str">
        <f>IF(留学状況調査入力票!S222="","",留学状況調査入力票!S222)</f>
        <v/>
      </c>
      <c r="AC213" s="136" t="str">
        <f t="shared" si="9"/>
        <v/>
      </c>
      <c r="AD213" s="125" t="str">
        <f>IF(OR(C213="",留学状況調査入力票!$C$8=""),"",留学状況調査入力票!$C$8)</f>
        <v/>
      </c>
      <c r="AE213" s="136" t="str">
        <f>IF(留学状況調査入力票!AK222="","",留学状況調査入力票!AK222)</f>
        <v/>
      </c>
      <c r="AF213" s="136" t="str">
        <f>IF(留学状況調査入力票!AL222="","",留学状況調査入力票!AL222)</f>
        <v/>
      </c>
      <c r="AG213" s="136" t="str">
        <f>IF(留学状況調査入力票!AM222="","",留学状況調査入力票!AM222)</f>
        <v/>
      </c>
      <c r="AH213" s="136" t="str">
        <f>IF(留学状況調査入力票!AN222="","",留学状況調査入力票!AN222)</f>
        <v/>
      </c>
      <c r="AI213" s="136" t="str">
        <f>IF(留学状況調査入力票!AO222="","",留学状況調査入力票!AO222)</f>
        <v/>
      </c>
      <c r="AJ213" s="136" t="str">
        <f>IF(留学状況調査入力票!AP222="","",留学状況調査入力票!AP222)</f>
        <v/>
      </c>
      <c r="AK213" s="136" t="str">
        <f>IF(留学状況調査入力票!AQ222="","",留学状況調査入力票!AQ222)</f>
        <v/>
      </c>
    </row>
    <row r="214" spans="1:37">
      <c r="A214" s="137" t="str">
        <f t="shared" si="8"/>
        <v/>
      </c>
      <c r="B214" s="136"/>
      <c r="C214" s="137" t="str">
        <f>IF(留学状況調査入力票!A223="","",留学状況調査入力票!A223)</f>
        <v/>
      </c>
      <c r="D214" s="137" t="str">
        <f>IF(OR(留学状況調査入力票!C223="",留学状況調査入力票!D223="",留学状況調査入力票!E223=""),"",留学状況調査入力票!C223&amp;留学状況調査入力票!D223&amp;留学状況調査入力票!E223)</f>
        <v/>
      </c>
      <c r="E214" s="137"/>
      <c r="F214" s="136" t="str">
        <f>IF(留学状況調査入力票!A223="","",6)</f>
        <v/>
      </c>
      <c r="G214" s="137"/>
      <c r="H214" s="137" t="str">
        <f>IF(留学状況調査入力票!F223="","",留学状況調査入力票!F223)</f>
        <v/>
      </c>
      <c r="I214" s="137"/>
      <c r="J214" s="137" t="str">
        <f>IF(OR(留学状況調査入力票!G223="",留学状況調査入力票!H223=""),"",留学状況調査入力票!G223&amp;留学状況調査入力票!H223)</f>
        <v/>
      </c>
      <c r="K214" s="137"/>
      <c r="L214" s="137" t="str">
        <f>IF(留学状況調査入力票!I223="","",留学状況調査入力票!I223)</f>
        <v/>
      </c>
      <c r="M214" s="137"/>
      <c r="N214" s="137" t="str">
        <f>IF(留学状況調査入力票!J223="","",留学状況調査入力票!J223)</f>
        <v/>
      </c>
      <c r="O214" s="137"/>
      <c r="P214" s="137" t="str">
        <f>IF(OR(留学状況調査入力票!K223="",留学状況調査入力票!L223="",留学状況調査入力票!M223=""),"",留学状況調査入力票!K223&amp;留学状況調査入力票!L223&amp;留学状況調査入力票!M223)</f>
        <v/>
      </c>
      <c r="Q214" s="137"/>
      <c r="R214" s="137" t="str">
        <f>IF(留学状況調査入力票!N223="","",留学状況調査入力票!N223)</f>
        <v/>
      </c>
      <c r="S214" s="137"/>
      <c r="T214" s="137" t="str">
        <f>IF(留学状況調査入力票!O223="","",留学状況調査入力票!O223)</f>
        <v/>
      </c>
      <c r="U214" s="137"/>
      <c r="V214" s="137" t="str">
        <f>IF(留学状況調査入力票!P223="","",留学状況調査入力票!P223)</f>
        <v/>
      </c>
      <c r="W214" s="137"/>
      <c r="X214" s="137" t="str">
        <f>IF(OR(留学状況調査入力票!Q223="",留学状況調査入力票!R223=""),"",留学状況調査入力票!Q223&amp;留学状況調査入力票!R223)</f>
        <v/>
      </c>
      <c r="Y214" s="137"/>
      <c r="Z214" s="137"/>
      <c r="AA214" s="137"/>
      <c r="AB214" s="125" t="str">
        <f>IF(留学状況調査入力票!S223="","",留学状況調査入力票!S223)</f>
        <v/>
      </c>
      <c r="AC214" s="136" t="str">
        <f t="shared" si="9"/>
        <v/>
      </c>
      <c r="AD214" s="125" t="str">
        <f>IF(OR(C214="",留学状況調査入力票!$C$8=""),"",留学状況調査入力票!$C$8)</f>
        <v/>
      </c>
      <c r="AE214" s="136" t="str">
        <f>IF(留学状況調査入力票!AK223="","",留学状況調査入力票!AK223)</f>
        <v/>
      </c>
      <c r="AF214" s="136" t="str">
        <f>IF(留学状況調査入力票!AL223="","",留学状況調査入力票!AL223)</f>
        <v/>
      </c>
      <c r="AG214" s="136" t="str">
        <f>IF(留学状況調査入力票!AM223="","",留学状況調査入力票!AM223)</f>
        <v/>
      </c>
      <c r="AH214" s="136" t="str">
        <f>IF(留学状況調査入力票!AN223="","",留学状況調査入力票!AN223)</f>
        <v/>
      </c>
      <c r="AI214" s="136" t="str">
        <f>IF(留学状況調査入力票!AO223="","",留学状況調査入力票!AO223)</f>
        <v/>
      </c>
      <c r="AJ214" s="136" t="str">
        <f>IF(留学状況調査入力票!AP223="","",留学状況調査入力票!AP223)</f>
        <v/>
      </c>
      <c r="AK214" s="136" t="str">
        <f>IF(留学状況調査入力票!AQ223="","",留学状況調査入力票!AQ223)</f>
        <v/>
      </c>
    </row>
    <row r="215" spans="1:37">
      <c r="A215" s="137" t="str">
        <f t="shared" si="8"/>
        <v/>
      </c>
      <c r="B215" s="136"/>
      <c r="C215" s="137" t="str">
        <f>IF(留学状況調査入力票!A224="","",留学状況調査入力票!A224)</f>
        <v/>
      </c>
      <c r="D215" s="137" t="str">
        <f>IF(OR(留学状況調査入力票!C224="",留学状況調査入力票!D224="",留学状況調査入力票!E224=""),"",留学状況調査入力票!C224&amp;留学状況調査入力票!D224&amp;留学状況調査入力票!E224)</f>
        <v/>
      </c>
      <c r="E215" s="137"/>
      <c r="F215" s="136" t="str">
        <f>IF(留学状況調査入力票!A224="","",6)</f>
        <v/>
      </c>
      <c r="G215" s="137"/>
      <c r="H215" s="137" t="str">
        <f>IF(留学状況調査入力票!F224="","",留学状況調査入力票!F224)</f>
        <v/>
      </c>
      <c r="I215" s="137"/>
      <c r="J215" s="137" t="str">
        <f>IF(OR(留学状況調査入力票!G224="",留学状況調査入力票!H224=""),"",留学状況調査入力票!G224&amp;留学状況調査入力票!H224)</f>
        <v/>
      </c>
      <c r="K215" s="137"/>
      <c r="L215" s="137" t="str">
        <f>IF(留学状況調査入力票!I224="","",留学状況調査入力票!I224)</f>
        <v/>
      </c>
      <c r="M215" s="137"/>
      <c r="N215" s="137" t="str">
        <f>IF(留学状況調査入力票!J224="","",留学状況調査入力票!J224)</f>
        <v/>
      </c>
      <c r="O215" s="137"/>
      <c r="P215" s="137" t="str">
        <f>IF(OR(留学状況調査入力票!K224="",留学状況調査入力票!L224="",留学状況調査入力票!M224=""),"",留学状況調査入力票!K224&amp;留学状況調査入力票!L224&amp;留学状況調査入力票!M224)</f>
        <v/>
      </c>
      <c r="Q215" s="137"/>
      <c r="R215" s="137" t="str">
        <f>IF(留学状況調査入力票!N224="","",留学状況調査入力票!N224)</f>
        <v/>
      </c>
      <c r="S215" s="137"/>
      <c r="T215" s="137" t="str">
        <f>IF(留学状況調査入力票!O224="","",留学状況調査入力票!O224)</f>
        <v/>
      </c>
      <c r="U215" s="137"/>
      <c r="V215" s="137" t="str">
        <f>IF(留学状況調査入力票!P224="","",留学状況調査入力票!P224)</f>
        <v/>
      </c>
      <c r="W215" s="137"/>
      <c r="X215" s="137" t="str">
        <f>IF(OR(留学状況調査入力票!Q224="",留学状況調査入力票!R224=""),"",留学状況調査入力票!Q224&amp;留学状況調査入力票!R224)</f>
        <v/>
      </c>
      <c r="Y215" s="137"/>
      <c r="Z215" s="137"/>
      <c r="AA215" s="137"/>
      <c r="AB215" s="125" t="str">
        <f>IF(留学状況調査入力票!S224="","",留学状況調査入力票!S224)</f>
        <v/>
      </c>
      <c r="AC215" s="136" t="str">
        <f t="shared" si="9"/>
        <v/>
      </c>
      <c r="AD215" s="125" t="str">
        <f>IF(OR(C215="",留学状況調査入力票!$C$8=""),"",留学状況調査入力票!$C$8)</f>
        <v/>
      </c>
      <c r="AE215" s="136" t="str">
        <f>IF(留学状況調査入力票!AK224="","",留学状況調査入力票!AK224)</f>
        <v/>
      </c>
      <c r="AF215" s="136" t="str">
        <f>IF(留学状況調査入力票!AL224="","",留学状況調査入力票!AL224)</f>
        <v/>
      </c>
      <c r="AG215" s="136" t="str">
        <f>IF(留学状況調査入力票!AM224="","",留学状況調査入力票!AM224)</f>
        <v/>
      </c>
      <c r="AH215" s="136" t="str">
        <f>IF(留学状況調査入力票!AN224="","",留学状況調査入力票!AN224)</f>
        <v/>
      </c>
      <c r="AI215" s="136" t="str">
        <f>IF(留学状況調査入力票!AO224="","",留学状況調査入力票!AO224)</f>
        <v/>
      </c>
      <c r="AJ215" s="136" t="str">
        <f>IF(留学状況調査入力票!AP224="","",留学状況調査入力票!AP224)</f>
        <v/>
      </c>
      <c r="AK215" s="136" t="str">
        <f>IF(留学状況調査入力票!AQ224="","",留学状況調査入力票!AQ224)</f>
        <v/>
      </c>
    </row>
    <row r="216" spans="1:37">
      <c r="A216" s="137" t="str">
        <f t="shared" si="8"/>
        <v/>
      </c>
      <c r="B216" s="136"/>
      <c r="C216" s="137" t="str">
        <f>IF(留学状況調査入力票!A225="","",留学状況調査入力票!A225)</f>
        <v/>
      </c>
      <c r="D216" s="137" t="str">
        <f>IF(OR(留学状況調査入力票!C225="",留学状況調査入力票!D225="",留学状況調査入力票!E225=""),"",留学状況調査入力票!C225&amp;留学状況調査入力票!D225&amp;留学状況調査入力票!E225)</f>
        <v/>
      </c>
      <c r="E216" s="137"/>
      <c r="F216" s="136" t="str">
        <f>IF(留学状況調査入力票!A225="","",6)</f>
        <v/>
      </c>
      <c r="G216" s="137"/>
      <c r="H216" s="137" t="str">
        <f>IF(留学状況調査入力票!F225="","",留学状況調査入力票!F225)</f>
        <v/>
      </c>
      <c r="I216" s="137"/>
      <c r="J216" s="137" t="str">
        <f>IF(OR(留学状況調査入力票!G225="",留学状況調査入力票!H225=""),"",留学状況調査入力票!G225&amp;留学状況調査入力票!H225)</f>
        <v/>
      </c>
      <c r="K216" s="137"/>
      <c r="L216" s="137" t="str">
        <f>IF(留学状況調査入力票!I225="","",留学状況調査入力票!I225)</f>
        <v/>
      </c>
      <c r="M216" s="137"/>
      <c r="N216" s="137" t="str">
        <f>IF(留学状況調査入力票!J225="","",留学状況調査入力票!J225)</f>
        <v/>
      </c>
      <c r="O216" s="137"/>
      <c r="P216" s="137" t="str">
        <f>IF(OR(留学状況調査入力票!K225="",留学状況調査入力票!L225="",留学状況調査入力票!M225=""),"",留学状況調査入力票!K225&amp;留学状況調査入力票!L225&amp;留学状況調査入力票!M225)</f>
        <v/>
      </c>
      <c r="Q216" s="137"/>
      <c r="R216" s="137" t="str">
        <f>IF(留学状況調査入力票!N225="","",留学状況調査入力票!N225)</f>
        <v/>
      </c>
      <c r="S216" s="137"/>
      <c r="T216" s="137" t="str">
        <f>IF(留学状況調査入力票!O225="","",留学状況調査入力票!O225)</f>
        <v/>
      </c>
      <c r="U216" s="137"/>
      <c r="V216" s="137" t="str">
        <f>IF(留学状況調査入力票!P225="","",留学状況調査入力票!P225)</f>
        <v/>
      </c>
      <c r="W216" s="137"/>
      <c r="X216" s="137" t="str">
        <f>IF(OR(留学状況調査入力票!Q225="",留学状況調査入力票!R225=""),"",留学状況調査入力票!Q225&amp;留学状況調査入力票!R225)</f>
        <v/>
      </c>
      <c r="Y216" s="137"/>
      <c r="Z216" s="137"/>
      <c r="AA216" s="137"/>
      <c r="AB216" s="125" t="str">
        <f>IF(留学状況調査入力票!S225="","",留学状況調査入力票!S225)</f>
        <v/>
      </c>
      <c r="AC216" s="136" t="str">
        <f t="shared" si="9"/>
        <v/>
      </c>
      <c r="AD216" s="125" t="str">
        <f>IF(OR(C216="",留学状況調査入力票!$C$8=""),"",留学状況調査入力票!$C$8)</f>
        <v/>
      </c>
      <c r="AE216" s="136" t="str">
        <f>IF(留学状況調査入力票!AK225="","",留学状況調査入力票!AK225)</f>
        <v/>
      </c>
      <c r="AF216" s="136" t="str">
        <f>IF(留学状況調査入力票!AL225="","",留学状況調査入力票!AL225)</f>
        <v/>
      </c>
      <c r="AG216" s="136" t="str">
        <f>IF(留学状況調査入力票!AM225="","",留学状況調査入力票!AM225)</f>
        <v/>
      </c>
      <c r="AH216" s="136" t="str">
        <f>IF(留学状況調査入力票!AN225="","",留学状況調査入力票!AN225)</f>
        <v/>
      </c>
      <c r="AI216" s="136" t="str">
        <f>IF(留学状況調査入力票!AO225="","",留学状況調査入力票!AO225)</f>
        <v/>
      </c>
      <c r="AJ216" s="136" t="str">
        <f>IF(留学状況調査入力票!AP225="","",留学状況調査入力票!AP225)</f>
        <v/>
      </c>
      <c r="AK216" s="136" t="str">
        <f>IF(留学状況調査入力票!AQ225="","",留学状況調査入力票!AQ225)</f>
        <v/>
      </c>
    </row>
    <row r="217" spans="1:37">
      <c r="A217" s="137" t="str">
        <f t="shared" si="8"/>
        <v/>
      </c>
      <c r="B217" s="136"/>
      <c r="C217" s="137" t="str">
        <f>IF(留学状況調査入力票!A226="","",留学状況調査入力票!A226)</f>
        <v/>
      </c>
      <c r="D217" s="137" t="str">
        <f>IF(OR(留学状況調査入力票!C226="",留学状況調査入力票!D226="",留学状況調査入力票!E226=""),"",留学状況調査入力票!C226&amp;留学状況調査入力票!D226&amp;留学状況調査入力票!E226)</f>
        <v/>
      </c>
      <c r="E217" s="137"/>
      <c r="F217" s="136" t="str">
        <f>IF(留学状況調査入力票!A226="","",6)</f>
        <v/>
      </c>
      <c r="G217" s="137"/>
      <c r="H217" s="137" t="str">
        <f>IF(留学状況調査入力票!F226="","",留学状況調査入力票!F226)</f>
        <v/>
      </c>
      <c r="I217" s="137"/>
      <c r="J217" s="137" t="str">
        <f>IF(OR(留学状況調査入力票!G226="",留学状況調査入力票!H226=""),"",留学状況調査入力票!G226&amp;留学状況調査入力票!H226)</f>
        <v/>
      </c>
      <c r="K217" s="137"/>
      <c r="L217" s="137" t="str">
        <f>IF(留学状況調査入力票!I226="","",留学状況調査入力票!I226)</f>
        <v/>
      </c>
      <c r="M217" s="137"/>
      <c r="N217" s="137" t="str">
        <f>IF(留学状況調査入力票!J226="","",留学状況調査入力票!J226)</f>
        <v/>
      </c>
      <c r="O217" s="137"/>
      <c r="P217" s="137" t="str">
        <f>IF(OR(留学状況調査入力票!K226="",留学状況調査入力票!L226="",留学状況調査入力票!M226=""),"",留学状況調査入力票!K226&amp;留学状況調査入力票!L226&amp;留学状況調査入力票!M226)</f>
        <v/>
      </c>
      <c r="Q217" s="137"/>
      <c r="R217" s="137" t="str">
        <f>IF(留学状況調査入力票!N226="","",留学状況調査入力票!N226)</f>
        <v/>
      </c>
      <c r="S217" s="137"/>
      <c r="T217" s="137" t="str">
        <f>IF(留学状況調査入力票!O226="","",留学状況調査入力票!O226)</f>
        <v/>
      </c>
      <c r="U217" s="137"/>
      <c r="V217" s="137" t="str">
        <f>IF(留学状況調査入力票!P226="","",留学状況調査入力票!P226)</f>
        <v/>
      </c>
      <c r="W217" s="137"/>
      <c r="X217" s="137" t="str">
        <f>IF(OR(留学状況調査入力票!Q226="",留学状況調査入力票!R226=""),"",留学状況調査入力票!Q226&amp;留学状況調査入力票!R226)</f>
        <v/>
      </c>
      <c r="Y217" s="137"/>
      <c r="Z217" s="137"/>
      <c r="AA217" s="137"/>
      <c r="AB217" s="125" t="str">
        <f>IF(留学状況調査入力票!S226="","",留学状況調査入力票!S226)</f>
        <v/>
      </c>
      <c r="AC217" s="136" t="str">
        <f t="shared" si="9"/>
        <v/>
      </c>
      <c r="AD217" s="125" t="str">
        <f>IF(OR(C217="",留学状況調査入力票!$C$8=""),"",留学状況調査入力票!$C$8)</f>
        <v/>
      </c>
      <c r="AE217" s="136" t="str">
        <f>IF(留学状況調査入力票!AK226="","",留学状況調査入力票!AK226)</f>
        <v/>
      </c>
      <c r="AF217" s="136" t="str">
        <f>IF(留学状況調査入力票!AL226="","",留学状況調査入力票!AL226)</f>
        <v/>
      </c>
      <c r="AG217" s="136" t="str">
        <f>IF(留学状況調査入力票!AM226="","",留学状況調査入力票!AM226)</f>
        <v/>
      </c>
      <c r="AH217" s="136" t="str">
        <f>IF(留学状況調査入力票!AN226="","",留学状況調査入力票!AN226)</f>
        <v/>
      </c>
      <c r="AI217" s="136" t="str">
        <f>IF(留学状況調査入力票!AO226="","",留学状況調査入力票!AO226)</f>
        <v/>
      </c>
      <c r="AJ217" s="136" t="str">
        <f>IF(留学状況調査入力票!AP226="","",留学状況調査入力票!AP226)</f>
        <v/>
      </c>
      <c r="AK217" s="136" t="str">
        <f>IF(留学状況調査入力票!AQ226="","",留学状況調査入力票!AQ226)</f>
        <v/>
      </c>
    </row>
    <row r="218" spans="1:37">
      <c r="A218" s="137" t="str">
        <f t="shared" si="8"/>
        <v/>
      </c>
      <c r="B218" s="136"/>
      <c r="C218" s="137" t="str">
        <f>IF(留学状況調査入力票!A227="","",留学状況調査入力票!A227)</f>
        <v/>
      </c>
      <c r="D218" s="137" t="str">
        <f>IF(OR(留学状況調査入力票!C227="",留学状況調査入力票!D227="",留学状況調査入力票!E227=""),"",留学状況調査入力票!C227&amp;留学状況調査入力票!D227&amp;留学状況調査入力票!E227)</f>
        <v/>
      </c>
      <c r="E218" s="137"/>
      <c r="F218" s="136" t="str">
        <f>IF(留学状況調査入力票!A227="","",6)</f>
        <v/>
      </c>
      <c r="G218" s="137"/>
      <c r="H218" s="137" t="str">
        <f>IF(留学状況調査入力票!F227="","",留学状況調査入力票!F227)</f>
        <v/>
      </c>
      <c r="I218" s="137"/>
      <c r="J218" s="137" t="str">
        <f>IF(OR(留学状況調査入力票!G227="",留学状況調査入力票!H227=""),"",留学状況調査入力票!G227&amp;留学状況調査入力票!H227)</f>
        <v/>
      </c>
      <c r="K218" s="137"/>
      <c r="L218" s="137" t="str">
        <f>IF(留学状況調査入力票!I227="","",留学状況調査入力票!I227)</f>
        <v/>
      </c>
      <c r="M218" s="137"/>
      <c r="N218" s="137" t="str">
        <f>IF(留学状況調査入力票!J227="","",留学状況調査入力票!J227)</f>
        <v/>
      </c>
      <c r="O218" s="137"/>
      <c r="P218" s="137" t="str">
        <f>IF(OR(留学状況調査入力票!K227="",留学状況調査入力票!L227="",留学状況調査入力票!M227=""),"",留学状況調査入力票!K227&amp;留学状況調査入力票!L227&amp;留学状況調査入力票!M227)</f>
        <v/>
      </c>
      <c r="Q218" s="137"/>
      <c r="R218" s="137" t="str">
        <f>IF(留学状況調査入力票!N227="","",留学状況調査入力票!N227)</f>
        <v/>
      </c>
      <c r="S218" s="137"/>
      <c r="T218" s="137" t="str">
        <f>IF(留学状況調査入力票!O227="","",留学状況調査入力票!O227)</f>
        <v/>
      </c>
      <c r="U218" s="137"/>
      <c r="V218" s="137" t="str">
        <f>IF(留学状況調査入力票!P227="","",留学状況調査入力票!P227)</f>
        <v/>
      </c>
      <c r="W218" s="137"/>
      <c r="X218" s="137" t="str">
        <f>IF(OR(留学状況調査入力票!Q227="",留学状況調査入力票!R227=""),"",留学状況調査入力票!Q227&amp;留学状況調査入力票!R227)</f>
        <v/>
      </c>
      <c r="Y218" s="137"/>
      <c r="Z218" s="137"/>
      <c r="AA218" s="137"/>
      <c r="AB218" s="125" t="str">
        <f>IF(留学状況調査入力票!S227="","",留学状況調査入力票!S227)</f>
        <v/>
      </c>
      <c r="AC218" s="136" t="str">
        <f t="shared" si="9"/>
        <v/>
      </c>
      <c r="AD218" s="125" t="str">
        <f>IF(OR(C218="",留学状況調査入力票!$C$8=""),"",留学状況調査入力票!$C$8)</f>
        <v/>
      </c>
      <c r="AE218" s="136" t="str">
        <f>IF(留学状況調査入力票!AK227="","",留学状況調査入力票!AK227)</f>
        <v/>
      </c>
      <c r="AF218" s="136" t="str">
        <f>IF(留学状況調査入力票!AL227="","",留学状況調査入力票!AL227)</f>
        <v/>
      </c>
      <c r="AG218" s="136" t="str">
        <f>IF(留学状況調査入力票!AM227="","",留学状況調査入力票!AM227)</f>
        <v/>
      </c>
      <c r="AH218" s="136" t="str">
        <f>IF(留学状況調査入力票!AN227="","",留学状況調査入力票!AN227)</f>
        <v/>
      </c>
      <c r="AI218" s="136" t="str">
        <f>IF(留学状況調査入力票!AO227="","",留学状況調査入力票!AO227)</f>
        <v/>
      </c>
      <c r="AJ218" s="136" t="str">
        <f>IF(留学状況調査入力票!AP227="","",留学状況調査入力票!AP227)</f>
        <v/>
      </c>
      <c r="AK218" s="136" t="str">
        <f>IF(留学状況調査入力票!AQ227="","",留学状況調査入力票!AQ227)</f>
        <v/>
      </c>
    </row>
    <row r="219" spans="1:37">
      <c r="A219" s="137" t="str">
        <f t="shared" si="8"/>
        <v/>
      </c>
      <c r="B219" s="136"/>
      <c r="C219" s="137" t="str">
        <f>IF(留学状況調査入力票!A228="","",留学状況調査入力票!A228)</f>
        <v/>
      </c>
      <c r="D219" s="137" t="str">
        <f>IF(OR(留学状況調査入力票!C228="",留学状況調査入力票!D228="",留学状況調査入力票!E228=""),"",留学状況調査入力票!C228&amp;留学状況調査入力票!D228&amp;留学状況調査入力票!E228)</f>
        <v/>
      </c>
      <c r="E219" s="137"/>
      <c r="F219" s="136" t="str">
        <f>IF(留学状況調査入力票!A228="","",6)</f>
        <v/>
      </c>
      <c r="G219" s="137"/>
      <c r="H219" s="137" t="str">
        <f>IF(留学状況調査入力票!F228="","",留学状況調査入力票!F228)</f>
        <v/>
      </c>
      <c r="I219" s="137"/>
      <c r="J219" s="137" t="str">
        <f>IF(OR(留学状況調査入力票!G228="",留学状況調査入力票!H228=""),"",留学状況調査入力票!G228&amp;留学状況調査入力票!H228)</f>
        <v/>
      </c>
      <c r="K219" s="137"/>
      <c r="L219" s="137" t="str">
        <f>IF(留学状況調査入力票!I228="","",留学状況調査入力票!I228)</f>
        <v/>
      </c>
      <c r="M219" s="137"/>
      <c r="N219" s="137" t="str">
        <f>IF(留学状況調査入力票!J228="","",留学状況調査入力票!J228)</f>
        <v/>
      </c>
      <c r="O219" s="137"/>
      <c r="P219" s="137" t="str">
        <f>IF(OR(留学状況調査入力票!K228="",留学状況調査入力票!L228="",留学状況調査入力票!M228=""),"",留学状況調査入力票!K228&amp;留学状況調査入力票!L228&amp;留学状況調査入力票!M228)</f>
        <v/>
      </c>
      <c r="Q219" s="137"/>
      <c r="R219" s="137" t="str">
        <f>IF(留学状況調査入力票!N228="","",留学状況調査入力票!N228)</f>
        <v/>
      </c>
      <c r="S219" s="137"/>
      <c r="T219" s="137" t="str">
        <f>IF(留学状況調査入力票!O228="","",留学状況調査入力票!O228)</f>
        <v/>
      </c>
      <c r="U219" s="137"/>
      <c r="V219" s="137" t="str">
        <f>IF(留学状況調査入力票!P228="","",留学状況調査入力票!P228)</f>
        <v/>
      </c>
      <c r="W219" s="137"/>
      <c r="X219" s="137" t="str">
        <f>IF(OR(留学状況調査入力票!Q228="",留学状況調査入力票!R228=""),"",留学状況調査入力票!Q228&amp;留学状況調査入力票!R228)</f>
        <v/>
      </c>
      <c r="Y219" s="137"/>
      <c r="Z219" s="137"/>
      <c r="AA219" s="137"/>
      <c r="AB219" s="125" t="str">
        <f>IF(留学状況調査入力票!S228="","",留学状況調査入力票!S228)</f>
        <v/>
      </c>
      <c r="AC219" s="136" t="str">
        <f t="shared" si="9"/>
        <v/>
      </c>
      <c r="AD219" s="125" t="str">
        <f>IF(OR(C219="",留学状況調査入力票!$C$8=""),"",留学状況調査入力票!$C$8)</f>
        <v/>
      </c>
      <c r="AE219" s="136" t="str">
        <f>IF(留学状況調査入力票!AK228="","",留学状況調査入力票!AK228)</f>
        <v/>
      </c>
      <c r="AF219" s="136" t="str">
        <f>IF(留学状況調査入力票!AL228="","",留学状況調査入力票!AL228)</f>
        <v/>
      </c>
      <c r="AG219" s="136" t="str">
        <f>IF(留学状況調査入力票!AM228="","",留学状況調査入力票!AM228)</f>
        <v/>
      </c>
      <c r="AH219" s="136" t="str">
        <f>IF(留学状況調査入力票!AN228="","",留学状況調査入力票!AN228)</f>
        <v/>
      </c>
      <c r="AI219" s="136" t="str">
        <f>IF(留学状況調査入力票!AO228="","",留学状況調査入力票!AO228)</f>
        <v/>
      </c>
      <c r="AJ219" s="136" t="str">
        <f>IF(留学状況調査入力票!AP228="","",留学状況調査入力票!AP228)</f>
        <v/>
      </c>
      <c r="AK219" s="136" t="str">
        <f>IF(留学状況調査入力票!AQ228="","",留学状況調査入力票!AQ228)</f>
        <v/>
      </c>
    </row>
    <row r="220" spans="1:37">
      <c r="A220" s="137" t="str">
        <f t="shared" si="8"/>
        <v/>
      </c>
      <c r="B220" s="136"/>
      <c r="C220" s="137" t="str">
        <f>IF(留学状況調査入力票!A229="","",留学状況調査入力票!A229)</f>
        <v/>
      </c>
      <c r="D220" s="137" t="str">
        <f>IF(OR(留学状況調査入力票!C229="",留学状況調査入力票!D229="",留学状況調査入力票!E229=""),"",留学状況調査入力票!C229&amp;留学状況調査入力票!D229&amp;留学状況調査入力票!E229)</f>
        <v/>
      </c>
      <c r="E220" s="137"/>
      <c r="F220" s="136" t="str">
        <f>IF(留学状況調査入力票!A229="","",6)</f>
        <v/>
      </c>
      <c r="G220" s="137"/>
      <c r="H220" s="137" t="str">
        <f>IF(留学状況調査入力票!F229="","",留学状況調査入力票!F229)</f>
        <v/>
      </c>
      <c r="I220" s="137"/>
      <c r="J220" s="137" t="str">
        <f>IF(OR(留学状況調査入力票!G229="",留学状況調査入力票!H229=""),"",留学状況調査入力票!G229&amp;留学状況調査入力票!H229)</f>
        <v/>
      </c>
      <c r="K220" s="137"/>
      <c r="L220" s="137" t="str">
        <f>IF(留学状況調査入力票!I229="","",留学状況調査入力票!I229)</f>
        <v/>
      </c>
      <c r="M220" s="137"/>
      <c r="N220" s="137" t="str">
        <f>IF(留学状況調査入力票!J229="","",留学状況調査入力票!J229)</f>
        <v/>
      </c>
      <c r="O220" s="137"/>
      <c r="P220" s="137" t="str">
        <f>IF(OR(留学状況調査入力票!K229="",留学状況調査入力票!L229="",留学状況調査入力票!M229=""),"",留学状況調査入力票!K229&amp;留学状況調査入力票!L229&amp;留学状況調査入力票!M229)</f>
        <v/>
      </c>
      <c r="Q220" s="137"/>
      <c r="R220" s="137" t="str">
        <f>IF(留学状況調査入力票!N229="","",留学状況調査入力票!N229)</f>
        <v/>
      </c>
      <c r="S220" s="137"/>
      <c r="T220" s="137" t="str">
        <f>IF(留学状況調査入力票!O229="","",留学状況調査入力票!O229)</f>
        <v/>
      </c>
      <c r="U220" s="137"/>
      <c r="V220" s="137" t="str">
        <f>IF(留学状況調査入力票!P229="","",留学状況調査入力票!P229)</f>
        <v/>
      </c>
      <c r="W220" s="137"/>
      <c r="X220" s="137" t="str">
        <f>IF(OR(留学状況調査入力票!Q229="",留学状況調査入力票!R229=""),"",留学状況調査入力票!Q229&amp;留学状況調査入力票!R229)</f>
        <v/>
      </c>
      <c r="Y220" s="137"/>
      <c r="Z220" s="137"/>
      <c r="AA220" s="137"/>
      <c r="AB220" s="125" t="str">
        <f>IF(留学状況調査入力票!S229="","",留学状況調査入力票!S229)</f>
        <v/>
      </c>
      <c r="AC220" s="136" t="str">
        <f t="shared" si="9"/>
        <v/>
      </c>
      <c r="AD220" s="125" t="str">
        <f>IF(OR(C220="",留学状況調査入力票!$C$8=""),"",留学状況調査入力票!$C$8)</f>
        <v/>
      </c>
      <c r="AE220" s="136" t="str">
        <f>IF(留学状況調査入力票!AK229="","",留学状況調査入力票!AK229)</f>
        <v/>
      </c>
      <c r="AF220" s="136" t="str">
        <f>IF(留学状況調査入力票!AL229="","",留学状況調査入力票!AL229)</f>
        <v/>
      </c>
      <c r="AG220" s="136" t="str">
        <f>IF(留学状況調査入力票!AM229="","",留学状況調査入力票!AM229)</f>
        <v/>
      </c>
      <c r="AH220" s="136" t="str">
        <f>IF(留学状況調査入力票!AN229="","",留学状況調査入力票!AN229)</f>
        <v/>
      </c>
      <c r="AI220" s="136" t="str">
        <f>IF(留学状況調査入力票!AO229="","",留学状況調査入力票!AO229)</f>
        <v/>
      </c>
      <c r="AJ220" s="136" t="str">
        <f>IF(留学状況調査入力票!AP229="","",留学状況調査入力票!AP229)</f>
        <v/>
      </c>
      <c r="AK220" s="136" t="str">
        <f>IF(留学状況調査入力票!AQ229="","",留学状況調査入力票!AQ229)</f>
        <v/>
      </c>
    </row>
    <row r="221" spans="1:37">
      <c r="A221" s="137" t="str">
        <f t="shared" si="8"/>
        <v/>
      </c>
      <c r="B221" s="136"/>
      <c r="C221" s="137" t="str">
        <f>IF(留学状況調査入力票!A230="","",留学状況調査入力票!A230)</f>
        <v/>
      </c>
      <c r="D221" s="137" t="str">
        <f>IF(OR(留学状況調査入力票!C230="",留学状況調査入力票!D230="",留学状況調査入力票!E230=""),"",留学状況調査入力票!C230&amp;留学状況調査入力票!D230&amp;留学状況調査入力票!E230)</f>
        <v/>
      </c>
      <c r="E221" s="137"/>
      <c r="F221" s="136" t="str">
        <f>IF(留学状況調査入力票!A230="","",6)</f>
        <v/>
      </c>
      <c r="G221" s="137"/>
      <c r="H221" s="137" t="str">
        <f>IF(留学状況調査入力票!F230="","",留学状況調査入力票!F230)</f>
        <v/>
      </c>
      <c r="I221" s="137"/>
      <c r="J221" s="137" t="str">
        <f>IF(OR(留学状況調査入力票!G230="",留学状況調査入力票!H230=""),"",留学状況調査入力票!G230&amp;留学状況調査入力票!H230)</f>
        <v/>
      </c>
      <c r="K221" s="137"/>
      <c r="L221" s="137" t="str">
        <f>IF(留学状況調査入力票!I230="","",留学状況調査入力票!I230)</f>
        <v/>
      </c>
      <c r="M221" s="137"/>
      <c r="N221" s="137" t="str">
        <f>IF(留学状況調査入力票!J230="","",留学状況調査入力票!J230)</f>
        <v/>
      </c>
      <c r="O221" s="137"/>
      <c r="P221" s="137" t="str">
        <f>IF(OR(留学状況調査入力票!K230="",留学状況調査入力票!L230="",留学状況調査入力票!M230=""),"",留学状況調査入力票!K230&amp;留学状況調査入力票!L230&amp;留学状況調査入力票!M230)</f>
        <v/>
      </c>
      <c r="Q221" s="137"/>
      <c r="R221" s="137" t="str">
        <f>IF(留学状況調査入力票!N230="","",留学状況調査入力票!N230)</f>
        <v/>
      </c>
      <c r="S221" s="137"/>
      <c r="T221" s="137" t="str">
        <f>IF(留学状況調査入力票!O230="","",留学状況調査入力票!O230)</f>
        <v/>
      </c>
      <c r="U221" s="137"/>
      <c r="V221" s="137" t="str">
        <f>IF(留学状況調査入力票!P230="","",留学状況調査入力票!P230)</f>
        <v/>
      </c>
      <c r="W221" s="137"/>
      <c r="X221" s="137" t="str">
        <f>IF(OR(留学状況調査入力票!Q230="",留学状況調査入力票!R230=""),"",留学状況調査入力票!Q230&amp;留学状況調査入力票!R230)</f>
        <v/>
      </c>
      <c r="Y221" s="137"/>
      <c r="Z221" s="137"/>
      <c r="AA221" s="137"/>
      <c r="AB221" s="125" t="str">
        <f>IF(留学状況調査入力票!S230="","",留学状況調査入力票!S230)</f>
        <v/>
      </c>
      <c r="AC221" s="136" t="str">
        <f t="shared" si="9"/>
        <v/>
      </c>
      <c r="AD221" s="125" t="str">
        <f>IF(OR(C221="",留学状況調査入力票!$C$8=""),"",留学状況調査入力票!$C$8)</f>
        <v/>
      </c>
      <c r="AE221" s="136" t="str">
        <f>IF(留学状況調査入力票!AK230="","",留学状況調査入力票!AK230)</f>
        <v/>
      </c>
      <c r="AF221" s="136" t="str">
        <f>IF(留学状況調査入力票!AL230="","",留学状況調査入力票!AL230)</f>
        <v/>
      </c>
      <c r="AG221" s="136" t="str">
        <f>IF(留学状況調査入力票!AM230="","",留学状況調査入力票!AM230)</f>
        <v/>
      </c>
      <c r="AH221" s="136" t="str">
        <f>IF(留学状況調査入力票!AN230="","",留学状況調査入力票!AN230)</f>
        <v/>
      </c>
      <c r="AI221" s="136" t="str">
        <f>IF(留学状況調査入力票!AO230="","",留学状況調査入力票!AO230)</f>
        <v/>
      </c>
      <c r="AJ221" s="136" t="str">
        <f>IF(留学状況調査入力票!AP230="","",留学状況調査入力票!AP230)</f>
        <v/>
      </c>
      <c r="AK221" s="136" t="str">
        <f>IF(留学状況調査入力票!AQ230="","",留学状況調査入力票!AQ230)</f>
        <v/>
      </c>
    </row>
    <row r="222" spans="1:37">
      <c r="A222" s="137" t="str">
        <f t="shared" si="8"/>
        <v/>
      </c>
      <c r="B222" s="136"/>
      <c r="C222" s="137" t="str">
        <f>IF(留学状況調査入力票!A231="","",留学状況調査入力票!A231)</f>
        <v/>
      </c>
      <c r="D222" s="137" t="str">
        <f>IF(OR(留学状況調査入力票!C231="",留学状況調査入力票!D231="",留学状況調査入力票!E231=""),"",留学状況調査入力票!C231&amp;留学状況調査入力票!D231&amp;留学状況調査入力票!E231)</f>
        <v/>
      </c>
      <c r="E222" s="137"/>
      <c r="F222" s="136" t="str">
        <f>IF(留学状況調査入力票!A231="","",6)</f>
        <v/>
      </c>
      <c r="G222" s="137"/>
      <c r="H222" s="137" t="str">
        <f>IF(留学状況調査入力票!F231="","",留学状況調査入力票!F231)</f>
        <v/>
      </c>
      <c r="I222" s="137"/>
      <c r="J222" s="137" t="str">
        <f>IF(OR(留学状況調査入力票!G231="",留学状況調査入力票!H231=""),"",留学状況調査入力票!G231&amp;留学状況調査入力票!H231)</f>
        <v/>
      </c>
      <c r="K222" s="137"/>
      <c r="L222" s="137" t="str">
        <f>IF(留学状況調査入力票!I231="","",留学状況調査入力票!I231)</f>
        <v/>
      </c>
      <c r="M222" s="137"/>
      <c r="N222" s="137" t="str">
        <f>IF(留学状況調査入力票!J231="","",留学状況調査入力票!J231)</f>
        <v/>
      </c>
      <c r="O222" s="137"/>
      <c r="P222" s="137" t="str">
        <f>IF(OR(留学状況調査入力票!K231="",留学状況調査入力票!L231="",留学状況調査入力票!M231=""),"",留学状況調査入力票!K231&amp;留学状況調査入力票!L231&amp;留学状況調査入力票!M231)</f>
        <v/>
      </c>
      <c r="Q222" s="137"/>
      <c r="R222" s="137" t="str">
        <f>IF(留学状況調査入力票!N231="","",留学状況調査入力票!N231)</f>
        <v/>
      </c>
      <c r="S222" s="137"/>
      <c r="T222" s="137" t="str">
        <f>IF(留学状況調査入力票!O231="","",留学状況調査入力票!O231)</f>
        <v/>
      </c>
      <c r="U222" s="137"/>
      <c r="V222" s="137" t="str">
        <f>IF(留学状況調査入力票!P231="","",留学状況調査入力票!P231)</f>
        <v/>
      </c>
      <c r="W222" s="137"/>
      <c r="X222" s="137" t="str">
        <f>IF(OR(留学状況調査入力票!Q231="",留学状況調査入力票!R231=""),"",留学状況調査入力票!Q231&amp;留学状況調査入力票!R231)</f>
        <v/>
      </c>
      <c r="Y222" s="137"/>
      <c r="Z222" s="137"/>
      <c r="AA222" s="137"/>
      <c r="AB222" s="125" t="str">
        <f>IF(留学状況調査入力票!S231="","",留学状況調査入力票!S231)</f>
        <v/>
      </c>
      <c r="AC222" s="136" t="str">
        <f t="shared" si="9"/>
        <v/>
      </c>
      <c r="AD222" s="125" t="str">
        <f>IF(OR(C222="",留学状況調査入力票!$C$8=""),"",留学状況調査入力票!$C$8)</f>
        <v/>
      </c>
      <c r="AE222" s="136" t="str">
        <f>IF(留学状況調査入力票!AK231="","",留学状況調査入力票!AK231)</f>
        <v/>
      </c>
      <c r="AF222" s="136" t="str">
        <f>IF(留学状況調査入力票!AL231="","",留学状況調査入力票!AL231)</f>
        <v/>
      </c>
      <c r="AG222" s="136" t="str">
        <f>IF(留学状況調査入力票!AM231="","",留学状況調査入力票!AM231)</f>
        <v/>
      </c>
      <c r="AH222" s="136" t="str">
        <f>IF(留学状況調査入力票!AN231="","",留学状況調査入力票!AN231)</f>
        <v/>
      </c>
      <c r="AI222" s="136" t="str">
        <f>IF(留学状況調査入力票!AO231="","",留学状況調査入力票!AO231)</f>
        <v/>
      </c>
      <c r="AJ222" s="136" t="str">
        <f>IF(留学状況調査入力票!AP231="","",留学状況調査入力票!AP231)</f>
        <v/>
      </c>
      <c r="AK222" s="136" t="str">
        <f>IF(留学状況調査入力票!AQ231="","",留学状況調査入力票!AQ231)</f>
        <v/>
      </c>
    </row>
    <row r="223" spans="1:37">
      <c r="A223" s="137" t="str">
        <f t="shared" si="8"/>
        <v/>
      </c>
      <c r="B223" s="136"/>
      <c r="C223" s="137" t="str">
        <f>IF(留学状況調査入力票!A232="","",留学状況調査入力票!A232)</f>
        <v/>
      </c>
      <c r="D223" s="137" t="str">
        <f>IF(OR(留学状況調査入力票!C232="",留学状況調査入力票!D232="",留学状況調査入力票!E232=""),"",留学状況調査入力票!C232&amp;留学状況調査入力票!D232&amp;留学状況調査入力票!E232)</f>
        <v/>
      </c>
      <c r="E223" s="137"/>
      <c r="F223" s="136" t="str">
        <f>IF(留学状況調査入力票!A232="","",6)</f>
        <v/>
      </c>
      <c r="G223" s="137"/>
      <c r="H223" s="137" t="str">
        <f>IF(留学状況調査入力票!F232="","",留学状況調査入力票!F232)</f>
        <v/>
      </c>
      <c r="I223" s="137"/>
      <c r="J223" s="137" t="str">
        <f>IF(OR(留学状況調査入力票!G232="",留学状況調査入力票!H232=""),"",留学状況調査入力票!G232&amp;留学状況調査入力票!H232)</f>
        <v/>
      </c>
      <c r="K223" s="137"/>
      <c r="L223" s="137" t="str">
        <f>IF(留学状況調査入力票!I232="","",留学状況調査入力票!I232)</f>
        <v/>
      </c>
      <c r="M223" s="137"/>
      <c r="N223" s="137" t="str">
        <f>IF(留学状況調査入力票!J232="","",留学状況調査入力票!J232)</f>
        <v/>
      </c>
      <c r="O223" s="137"/>
      <c r="P223" s="137" t="str">
        <f>IF(OR(留学状況調査入力票!K232="",留学状況調査入力票!L232="",留学状況調査入力票!M232=""),"",留学状況調査入力票!K232&amp;留学状況調査入力票!L232&amp;留学状況調査入力票!M232)</f>
        <v/>
      </c>
      <c r="Q223" s="137"/>
      <c r="R223" s="137" t="str">
        <f>IF(留学状況調査入力票!N232="","",留学状況調査入力票!N232)</f>
        <v/>
      </c>
      <c r="S223" s="137"/>
      <c r="T223" s="137" t="str">
        <f>IF(留学状況調査入力票!O232="","",留学状況調査入力票!O232)</f>
        <v/>
      </c>
      <c r="U223" s="137"/>
      <c r="V223" s="137" t="str">
        <f>IF(留学状況調査入力票!P232="","",留学状況調査入力票!P232)</f>
        <v/>
      </c>
      <c r="W223" s="137"/>
      <c r="X223" s="137" t="str">
        <f>IF(OR(留学状況調査入力票!Q232="",留学状況調査入力票!R232=""),"",留学状況調査入力票!Q232&amp;留学状況調査入力票!R232)</f>
        <v/>
      </c>
      <c r="Y223" s="137"/>
      <c r="Z223" s="137"/>
      <c r="AA223" s="137"/>
      <c r="AB223" s="125" t="str">
        <f>IF(留学状況調査入力票!S232="","",留学状況調査入力票!S232)</f>
        <v/>
      </c>
      <c r="AC223" s="136" t="str">
        <f t="shared" si="9"/>
        <v/>
      </c>
      <c r="AD223" s="125" t="str">
        <f>IF(OR(C223="",留学状況調査入力票!$C$8=""),"",留学状況調査入力票!$C$8)</f>
        <v/>
      </c>
      <c r="AE223" s="136" t="str">
        <f>IF(留学状況調査入力票!AK232="","",留学状況調査入力票!AK232)</f>
        <v/>
      </c>
      <c r="AF223" s="136" t="str">
        <f>IF(留学状況調査入力票!AL232="","",留学状況調査入力票!AL232)</f>
        <v/>
      </c>
      <c r="AG223" s="136" t="str">
        <f>IF(留学状況調査入力票!AM232="","",留学状況調査入力票!AM232)</f>
        <v/>
      </c>
      <c r="AH223" s="136" t="str">
        <f>IF(留学状況調査入力票!AN232="","",留学状況調査入力票!AN232)</f>
        <v/>
      </c>
      <c r="AI223" s="136" t="str">
        <f>IF(留学状況調査入力票!AO232="","",留学状況調査入力票!AO232)</f>
        <v/>
      </c>
      <c r="AJ223" s="136" t="str">
        <f>IF(留学状況調査入力票!AP232="","",留学状況調査入力票!AP232)</f>
        <v/>
      </c>
      <c r="AK223" s="136" t="str">
        <f>IF(留学状況調査入力票!AQ232="","",留学状況調査入力票!AQ232)</f>
        <v/>
      </c>
    </row>
    <row r="224" spans="1:37">
      <c r="A224" s="137" t="str">
        <f t="shared" si="8"/>
        <v/>
      </c>
      <c r="B224" s="136"/>
      <c r="C224" s="137" t="str">
        <f>IF(留学状況調査入力票!A233="","",留学状況調査入力票!A233)</f>
        <v/>
      </c>
      <c r="D224" s="137" t="str">
        <f>IF(OR(留学状況調査入力票!C233="",留学状況調査入力票!D233="",留学状況調査入力票!E233=""),"",留学状況調査入力票!C233&amp;留学状況調査入力票!D233&amp;留学状況調査入力票!E233)</f>
        <v/>
      </c>
      <c r="E224" s="137"/>
      <c r="F224" s="136" t="str">
        <f>IF(留学状況調査入力票!A233="","",6)</f>
        <v/>
      </c>
      <c r="G224" s="137"/>
      <c r="H224" s="137" t="str">
        <f>IF(留学状況調査入力票!F233="","",留学状況調査入力票!F233)</f>
        <v/>
      </c>
      <c r="I224" s="137"/>
      <c r="J224" s="137" t="str">
        <f>IF(OR(留学状況調査入力票!G233="",留学状況調査入力票!H233=""),"",留学状況調査入力票!G233&amp;留学状況調査入力票!H233)</f>
        <v/>
      </c>
      <c r="K224" s="137"/>
      <c r="L224" s="137" t="str">
        <f>IF(留学状況調査入力票!I233="","",留学状況調査入力票!I233)</f>
        <v/>
      </c>
      <c r="M224" s="137"/>
      <c r="N224" s="137" t="str">
        <f>IF(留学状況調査入力票!J233="","",留学状況調査入力票!J233)</f>
        <v/>
      </c>
      <c r="O224" s="137"/>
      <c r="P224" s="137" t="str">
        <f>IF(OR(留学状況調査入力票!K233="",留学状況調査入力票!L233="",留学状況調査入力票!M233=""),"",留学状況調査入力票!K233&amp;留学状況調査入力票!L233&amp;留学状況調査入力票!M233)</f>
        <v/>
      </c>
      <c r="Q224" s="137"/>
      <c r="R224" s="137" t="str">
        <f>IF(留学状況調査入力票!N233="","",留学状況調査入力票!N233)</f>
        <v/>
      </c>
      <c r="S224" s="137"/>
      <c r="T224" s="137" t="str">
        <f>IF(留学状況調査入力票!O233="","",留学状況調査入力票!O233)</f>
        <v/>
      </c>
      <c r="U224" s="137"/>
      <c r="V224" s="137" t="str">
        <f>IF(留学状況調査入力票!P233="","",留学状況調査入力票!P233)</f>
        <v/>
      </c>
      <c r="W224" s="137"/>
      <c r="X224" s="137" t="str">
        <f>IF(OR(留学状況調査入力票!Q233="",留学状況調査入力票!R233=""),"",留学状況調査入力票!Q233&amp;留学状況調査入力票!R233)</f>
        <v/>
      </c>
      <c r="Y224" s="137"/>
      <c r="Z224" s="137"/>
      <c r="AA224" s="137"/>
      <c r="AB224" s="125" t="str">
        <f>IF(留学状況調査入力票!S233="","",留学状況調査入力票!S233)</f>
        <v/>
      </c>
      <c r="AC224" s="136" t="str">
        <f t="shared" si="9"/>
        <v/>
      </c>
      <c r="AD224" s="125" t="str">
        <f>IF(OR(C224="",留学状況調査入力票!$C$8=""),"",留学状況調査入力票!$C$8)</f>
        <v/>
      </c>
      <c r="AE224" s="136" t="str">
        <f>IF(留学状況調査入力票!AK233="","",留学状況調査入力票!AK233)</f>
        <v/>
      </c>
      <c r="AF224" s="136" t="str">
        <f>IF(留学状況調査入力票!AL233="","",留学状況調査入力票!AL233)</f>
        <v/>
      </c>
      <c r="AG224" s="136" t="str">
        <f>IF(留学状況調査入力票!AM233="","",留学状況調査入力票!AM233)</f>
        <v/>
      </c>
      <c r="AH224" s="136" t="str">
        <f>IF(留学状況調査入力票!AN233="","",留学状況調査入力票!AN233)</f>
        <v/>
      </c>
      <c r="AI224" s="136" t="str">
        <f>IF(留学状況調査入力票!AO233="","",留学状況調査入力票!AO233)</f>
        <v/>
      </c>
      <c r="AJ224" s="136" t="str">
        <f>IF(留学状況調査入力票!AP233="","",留学状況調査入力票!AP233)</f>
        <v/>
      </c>
      <c r="AK224" s="136" t="str">
        <f>IF(留学状況調査入力票!AQ233="","",留学状況調査入力票!AQ233)</f>
        <v/>
      </c>
    </row>
    <row r="225" spans="1:37">
      <c r="A225" s="137" t="str">
        <f t="shared" si="8"/>
        <v/>
      </c>
      <c r="B225" s="136"/>
      <c r="C225" s="137" t="str">
        <f>IF(留学状況調査入力票!A234="","",留学状況調査入力票!A234)</f>
        <v/>
      </c>
      <c r="D225" s="137" t="str">
        <f>IF(OR(留学状況調査入力票!C234="",留学状況調査入力票!D234="",留学状況調査入力票!E234=""),"",留学状況調査入力票!C234&amp;留学状況調査入力票!D234&amp;留学状況調査入力票!E234)</f>
        <v/>
      </c>
      <c r="E225" s="137"/>
      <c r="F225" s="136" t="str">
        <f>IF(留学状況調査入力票!A234="","",6)</f>
        <v/>
      </c>
      <c r="G225" s="137"/>
      <c r="H225" s="137" t="str">
        <f>IF(留学状況調査入力票!F234="","",留学状況調査入力票!F234)</f>
        <v/>
      </c>
      <c r="I225" s="137"/>
      <c r="J225" s="137" t="str">
        <f>IF(OR(留学状況調査入力票!G234="",留学状況調査入力票!H234=""),"",留学状況調査入力票!G234&amp;留学状況調査入力票!H234)</f>
        <v/>
      </c>
      <c r="K225" s="137"/>
      <c r="L225" s="137" t="str">
        <f>IF(留学状況調査入力票!I234="","",留学状況調査入力票!I234)</f>
        <v/>
      </c>
      <c r="M225" s="137"/>
      <c r="N225" s="137" t="str">
        <f>IF(留学状況調査入力票!J234="","",留学状況調査入力票!J234)</f>
        <v/>
      </c>
      <c r="O225" s="137"/>
      <c r="P225" s="137" t="str">
        <f>IF(OR(留学状況調査入力票!K234="",留学状況調査入力票!L234="",留学状況調査入力票!M234=""),"",留学状況調査入力票!K234&amp;留学状況調査入力票!L234&amp;留学状況調査入力票!M234)</f>
        <v/>
      </c>
      <c r="Q225" s="137"/>
      <c r="R225" s="137" t="str">
        <f>IF(留学状況調査入力票!N234="","",留学状況調査入力票!N234)</f>
        <v/>
      </c>
      <c r="S225" s="137"/>
      <c r="T225" s="137" t="str">
        <f>IF(留学状況調査入力票!O234="","",留学状況調査入力票!O234)</f>
        <v/>
      </c>
      <c r="U225" s="137"/>
      <c r="V225" s="137" t="str">
        <f>IF(留学状況調査入力票!P234="","",留学状況調査入力票!P234)</f>
        <v/>
      </c>
      <c r="W225" s="137"/>
      <c r="X225" s="137" t="str">
        <f>IF(OR(留学状況調査入力票!Q234="",留学状況調査入力票!R234=""),"",留学状況調査入力票!Q234&amp;留学状況調査入力票!R234)</f>
        <v/>
      </c>
      <c r="Y225" s="137"/>
      <c r="Z225" s="137"/>
      <c r="AA225" s="137"/>
      <c r="AB225" s="125" t="str">
        <f>IF(留学状況調査入力票!S234="","",留学状況調査入力票!S234)</f>
        <v/>
      </c>
      <c r="AC225" s="136" t="str">
        <f t="shared" si="9"/>
        <v/>
      </c>
      <c r="AD225" s="125" t="str">
        <f>IF(OR(C225="",留学状況調査入力票!$C$8=""),"",留学状況調査入力票!$C$8)</f>
        <v/>
      </c>
      <c r="AE225" s="136" t="str">
        <f>IF(留学状況調査入力票!AK234="","",留学状況調査入力票!AK234)</f>
        <v/>
      </c>
      <c r="AF225" s="136" t="str">
        <f>IF(留学状況調査入力票!AL234="","",留学状況調査入力票!AL234)</f>
        <v/>
      </c>
      <c r="AG225" s="136" t="str">
        <f>IF(留学状況調査入力票!AM234="","",留学状況調査入力票!AM234)</f>
        <v/>
      </c>
      <c r="AH225" s="136" t="str">
        <f>IF(留学状況調査入力票!AN234="","",留学状況調査入力票!AN234)</f>
        <v/>
      </c>
      <c r="AI225" s="136" t="str">
        <f>IF(留学状況調査入力票!AO234="","",留学状況調査入力票!AO234)</f>
        <v/>
      </c>
      <c r="AJ225" s="136" t="str">
        <f>IF(留学状況調査入力票!AP234="","",留学状況調査入力票!AP234)</f>
        <v/>
      </c>
      <c r="AK225" s="136" t="str">
        <f>IF(留学状況調査入力票!AQ234="","",留学状況調査入力票!AQ234)</f>
        <v/>
      </c>
    </row>
    <row r="226" spans="1:37">
      <c r="A226" s="137" t="str">
        <f t="shared" si="8"/>
        <v/>
      </c>
      <c r="B226" s="136"/>
      <c r="C226" s="137" t="str">
        <f>IF(留学状況調査入力票!A235="","",留学状況調査入力票!A235)</f>
        <v/>
      </c>
      <c r="D226" s="137" t="str">
        <f>IF(OR(留学状況調査入力票!C235="",留学状況調査入力票!D235="",留学状況調査入力票!E235=""),"",留学状況調査入力票!C235&amp;留学状況調査入力票!D235&amp;留学状況調査入力票!E235)</f>
        <v/>
      </c>
      <c r="E226" s="137"/>
      <c r="F226" s="136" t="str">
        <f>IF(留学状況調査入力票!A235="","",6)</f>
        <v/>
      </c>
      <c r="G226" s="137"/>
      <c r="H226" s="137" t="str">
        <f>IF(留学状況調査入力票!F235="","",留学状況調査入力票!F235)</f>
        <v/>
      </c>
      <c r="I226" s="137"/>
      <c r="J226" s="137" t="str">
        <f>IF(OR(留学状況調査入力票!G235="",留学状況調査入力票!H235=""),"",留学状況調査入力票!G235&amp;留学状況調査入力票!H235)</f>
        <v/>
      </c>
      <c r="K226" s="137"/>
      <c r="L226" s="137" t="str">
        <f>IF(留学状況調査入力票!I235="","",留学状況調査入力票!I235)</f>
        <v/>
      </c>
      <c r="M226" s="137"/>
      <c r="N226" s="137" t="str">
        <f>IF(留学状況調査入力票!J235="","",留学状況調査入力票!J235)</f>
        <v/>
      </c>
      <c r="O226" s="137"/>
      <c r="P226" s="137" t="str">
        <f>IF(OR(留学状況調査入力票!K235="",留学状況調査入力票!L235="",留学状況調査入力票!M235=""),"",留学状況調査入力票!K235&amp;留学状況調査入力票!L235&amp;留学状況調査入力票!M235)</f>
        <v/>
      </c>
      <c r="Q226" s="137"/>
      <c r="R226" s="137" t="str">
        <f>IF(留学状況調査入力票!N235="","",留学状況調査入力票!N235)</f>
        <v/>
      </c>
      <c r="S226" s="137"/>
      <c r="T226" s="137" t="str">
        <f>IF(留学状況調査入力票!O235="","",留学状況調査入力票!O235)</f>
        <v/>
      </c>
      <c r="U226" s="137"/>
      <c r="V226" s="137" t="str">
        <f>IF(留学状況調査入力票!P235="","",留学状況調査入力票!P235)</f>
        <v/>
      </c>
      <c r="W226" s="137"/>
      <c r="X226" s="137" t="str">
        <f>IF(OR(留学状況調査入力票!Q235="",留学状況調査入力票!R235=""),"",留学状況調査入力票!Q235&amp;留学状況調査入力票!R235)</f>
        <v/>
      </c>
      <c r="Y226" s="137"/>
      <c r="Z226" s="137"/>
      <c r="AA226" s="137"/>
      <c r="AB226" s="125" t="str">
        <f>IF(留学状況調査入力票!S235="","",留学状況調査入力票!S235)</f>
        <v/>
      </c>
      <c r="AC226" s="136" t="str">
        <f t="shared" si="9"/>
        <v/>
      </c>
      <c r="AD226" s="125" t="str">
        <f>IF(OR(C226="",留学状況調査入力票!$C$8=""),"",留学状況調査入力票!$C$8)</f>
        <v/>
      </c>
      <c r="AE226" s="136" t="str">
        <f>IF(留学状況調査入力票!AK235="","",留学状況調査入力票!AK235)</f>
        <v/>
      </c>
      <c r="AF226" s="136" t="str">
        <f>IF(留学状況調査入力票!AL235="","",留学状況調査入力票!AL235)</f>
        <v/>
      </c>
      <c r="AG226" s="136" t="str">
        <f>IF(留学状況調査入力票!AM235="","",留学状況調査入力票!AM235)</f>
        <v/>
      </c>
      <c r="AH226" s="136" t="str">
        <f>IF(留学状況調査入力票!AN235="","",留学状況調査入力票!AN235)</f>
        <v/>
      </c>
      <c r="AI226" s="136" t="str">
        <f>IF(留学状況調査入力票!AO235="","",留学状況調査入力票!AO235)</f>
        <v/>
      </c>
      <c r="AJ226" s="136" t="str">
        <f>IF(留学状況調査入力票!AP235="","",留学状況調査入力票!AP235)</f>
        <v/>
      </c>
      <c r="AK226" s="136" t="str">
        <f>IF(留学状況調査入力票!AQ235="","",留学状況調査入力票!AQ235)</f>
        <v/>
      </c>
    </row>
    <row r="227" spans="1:37">
      <c r="A227" s="137" t="str">
        <f t="shared" si="8"/>
        <v/>
      </c>
      <c r="B227" s="136"/>
      <c r="C227" s="137" t="str">
        <f>IF(留学状況調査入力票!A236="","",留学状況調査入力票!A236)</f>
        <v/>
      </c>
      <c r="D227" s="137" t="str">
        <f>IF(OR(留学状況調査入力票!C236="",留学状況調査入力票!D236="",留学状況調査入力票!E236=""),"",留学状況調査入力票!C236&amp;留学状況調査入力票!D236&amp;留学状況調査入力票!E236)</f>
        <v/>
      </c>
      <c r="E227" s="137"/>
      <c r="F227" s="136" t="str">
        <f>IF(留学状況調査入力票!A236="","",6)</f>
        <v/>
      </c>
      <c r="G227" s="137"/>
      <c r="H227" s="137" t="str">
        <f>IF(留学状況調査入力票!F236="","",留学状況調査入力票!F236)</f>
        <v/>
      </c>
      <c r="I227" s="137"/>
      <c r="J227" s="137" t="str">
        <f>IF(OR(留学状況調査入力票!G236="",留学状況調査入力票!H236=""),"",留学状況調査入力票!G236&amp;留学状況調査入力票!H236)</f>
        <v/>
      </c>
      <c r="K227" s="137"/>
      <c r="L227" s="137" t="str">
        <f>IF(留学状況調査入力票!I236="","",留学状況調査入力票!I236)</f>
        <v/>
      </c>
      <c r="M227" s="137"/>
      <c r="N227" s="137" t="str">
        <f>IF(留学状況調査入力票!J236="","",留学状況調査入力票!J236)</f>
        <v/>
      </c>
      <c r="O227" s="137"/>
      <c r="P227" s="137" t="str">
        <f>IF(OR(留学状況調査入力票!K236="",留学状況調査入力票!L236="",留学状況調査入力票!M236=""),"",留学状況調査入力票!K236&amp;留学状況調査入力票!L236&amp;留学状況調査入力票!M236)</f>
        <v/>
      </c>
      <c r="Q227" s="137"/>
      <c r="R227" s="137" t="str">
        <f>IF(留学状況調査入力票!N236="","",留学状況調査入力票!N236)</f>
        <v/>
      </c>
      <c r="S227" s="137"/>
      <c r="T227" s="137" t="str">
        <f>IF(留学状況調査入力票!O236="","",留学状況調査入力票!O236)</f>
        <v/>
      </c>
      <c r="U227" s="137"/>
      <c r="V227" s="137" t="str">
        <f>IF(留学状況調査入力票!P236="","",留学状況調査入力票!P236)</f>
        <v/>
      </c>
      <c r="W227" s="137"/>
      <c r="X227" s="137" t="str">
        <f>IF(OR(留学状況調査入力票!Q236="",留学状況調査入力票!R236=""),"",留学状況調査入力票!Q236&amp;留学状況調査入力票!R236)</f>
        <v/>
      </c>
      <c r="Y227" s="137"/>
      <c r="Z227" s="137"/>
      <c r="AA227" s="137"/>
      <c r="AB227" s="125" t="str">
        <f>IF(留学状況調査入力票!S236="","",留学状況調査入力票!S236)</f>
        <v/>
      </c>
      <c r="AC227" s="136" t="str">
        <f t="shared" si="9"/>
        <v/>
      </c>
      <c r="AD227" s="125" t="str">
        <f>IF(OR(C227="",留学状況調査入力票!$C$8=""),"",留学状況調査入力票!$C$8)</f>
        <v/>
      </c>
      <c r="AE227" s="136" t="str">
        <f>IF(留学状況調査入力票!AK236="","",留学状況調査入力票!AK236)</f>
        <v/>
      </c>
      <c r="AF227" s="136" t="str">
        <f>IF(留学状況調査入力票!AL236="","",留学状況調査入力票!AL236)</f>
        <v/>
      </c>
      <c r="AG227" s="136" t="str">
        <f>IF(留学状況調査入力票!AM236="","",留学状況調査入力票!AM236)</f>
        <v/>
      </c>
      <c r="AH227" s="136" t="str">
        <f>IF(留学状況調査入力票!AN236="","",留学状況調査入力票!AN236)</f>
        <v/>
      </c>
      <c r="AI227" s="136" t="str">
        <f>IF(留学状況調査入力票!AO236="","",留学状況調査入力票!AO236)</f>
        <v/>
      </c>
      <c r="AJ227" s="136" t="str">
        <f>IF(留学状況調査入力票!AP236="","",留学状況調査入力票!AP236)</f>
        <v/>
      </c>
      <c r="AK227" s="136" t="str">
        <f>IF(留学状況調査入力票!AQ236="","",留学状況調査入力票!AQ236)</f>
        <v/>
      </c>
    </row>
    <row r="228" spans="1:37">
      <c r="A228" s="137" t="str">
        <f t="shared" si="8"/>
        <v/>
      </c>
      <c r="B228" s="136"/>
      <c r="C228" s="137" t="str">
        <f>IF(留学状況調査入力票!A237="","",留学状況調査入力票!A237)</f>
        <v/>
      </c>
      <c r="D228" s="137" t="str">
        <f>IF(OR(留学状況調査入力票!C237="",留学状況調査入力票!D237="",留学状況調査入力票!E237=""),"",留学状況調査入力票!C237&amp;留学状況調査入力票!D237&amp;留学状況調査入力票!E237)</f>
        <v/>
      </c>
      <c r="E228" s="137"/>
      <c r="F228" s="136" t="str">
        <f>IF(留学状況調査入力票!A237="","",6)</f>
        <v/>
      </c>
      <c r="G228" s="137"/>
      <c r="H228" s="137" t="str">
        <f>IF(留学状況調査入力票!F237="","",留学状況調査入力票!F237)</f>
        <v/>
      </c>
      <c r="I228" s="137"/>
      <c r="J228" s="137" t="str">
        <f>IF(OR(留学状況調査入力票!G237="",留学状況調査入力票!H237=""),"",留学状況調査入力票!G237&amp;留学状況調査入力票!H237)</f>
        <v/>
      </c>
      <c r="K228" s="137"/>
      <c r="L228" s="137" t="str">
        <f>IF(留学状況調査入力票!I237="","",留学状況調査入力票!I237)</f>
        <v/>
      </c>
      <c r="M228" s="137"/>
      <c r="N228" s="137" t="str">
        <f>IF(留学状況調査入力票!J237="","",留学状況調査入力票!J237)</f>
        <v/>
      </c>
      <c r="O228" s="137"/>
      <c r="P228" s="137" t="str">
        <f>IF(OR(留学状況調査入力票!K237="",留学状況調査入力票!L237="",留学状況調査入力票!M237=""),"",留学状況調査入力票!K237&amp;留学状況調査入力票!L237&amp;留学状況調査入力票!M237)</f>
        <v/>
      </c>
      <c r="Q228" s="137"/>
      <c r="R228" s="137" t="str">
        <f>IF(留学状況調査入力票!N237="","",留学状況調査入力票!N237)</f>
        <v/>
      </c>
      <c r="S228" s="137"/>
      <c r="T228" s="137" t="str">
        <f>IF(留学状況調査入力票!O237="","",留学状況調査入力票!O237)</f>
        <v/>
      </c>
      <c r="U228" s="137"/>
      <c r="V228" s="137" t="str">
        <f>IF(留学状況調査入力票!P237="","",留学状況調査入力票!P237)</f>
        <v/>
      </c>
      <c r="W228" s="137"/>
      <c r="X228" s="137" t="str">
        <f>IF(OR(留学状況調査入力票!Q237="",留学状況調査入力票!R237=""),"",留学状況調査入力票!Q237&amp;留学状況調査入力票!R237)</f>
        <v/>
      </c>
      <c r="Y228" s="137"/>
      <c r="Z228" s="137"/>
      <c r="AA228" s="137"/>
      <c r="AB228" s="125" t="str">
        <f>IF(留学状況調査入力票!S237="","",留学状況調査入力票!S237)</f>
        <v/>
      </c>
      <c r="AC228" s="136" t="str">
        <f t="shared" si="9"/>
        <v/>
      </c>
      <c r="AD228" s="125" t="str">
        <f>IF(OR(C228="",留学状況調査入力票!$C$8=""),"",留学状況調査入力票!$C$8)</f>
        <v/>
      </c>
      <c r="AE228" s="136" t="str">
        <f>IF(留学状況調査入力票!AK237="","",留学状況調査入力票!AK237)</f>
        <v/>
      </c>
      <c r="AF228" s="136" t="str">
        <f>IF(留学状況調査入力票!AL237="","",留学状況調査入力票!AL237)</f>
        <v/>
      </c>
      <c r="AG228" s="136" t="str">
        <f>IF(留学状況調査入力票!AM237="","",留学状況調査入力票!AM237)</f>
        <v/>
      </c>
      <c r="AH228" s="136" t="str">
        <f>IF(留学状況調査入力票!AN237="","",留学状況調査入力票!AN237)</f>
        <v/>
      </c>
      <c r="AI228" s="136" t="str">
        <f>IF(留学状況調査入力票!AO237="","",留学状況調査入力票!AO237)</f>
        <v/>
      </c>
      <c r="AJ228" s="136" t="str">
        <f>IF(留学状況調査入力票!AP237="","",留学状況調査入力票!AP237)</f>
        <v/>
      </c>
      <c r="AK228" s="136" t="str">
        <f>IF(留学状況調査入力票!AQ237="","",留学状況調査入力票!AQ237)</f>
        <v/>
      </c>
    </row>
    <row r="229" spans="1:37">
      <c r="A229" s="137" t="str">
        <f t="shared" si="8"/>
        <v/>
      </c>
      <c r="B229" s="136"/>
      <c r="C229" s="137" t="str">
        <f>IF(留学状況調査入力票!A238="","",留学状況調査入力票!A238)</f>
        <v/>
      </c>
      <c r="D229" s="137" t="str">
        <f>IF(OR(留学状況調査入力票!C238="",留学状況調査入力票!D238="",留学状況調査入力票!E238=""),"",留学状況調査入力票!C238&amp;留学状況調査入力票!D238&amp;留学状況調査入力票!E238)</f>
        <v/>
      </c>
      <c r="E229" s="137"/>
      <c r="F229" s="136" t="str">
        <f>IF(留学状況調査入力票!A238="","",6)</f>
        <v/>
      </c>
      <c r="G229" s="137"/>
      <c r="H229" s="137" t="str">
        <f>IF(留学状況調査入力票!F238="","",留学状況調査入力票!F238)</f>
        <v/>
      </c>
      <c r="I229" s="137"/>
      <c r="J229" s="137" t="str">
        <f>IF(OR(留学状況調査入力票!G238="",留学状況調査入力票!H238=""),"",留学状況調査入力票!G238&amp;留学状況調査入力票!H238)</f>
        <v/>
      </c>
      <c r="K229" s="137"/>
      <c r="L229" s="137" t="str">
        <f>IF(留学状況調査入力票!I238="","",留学状況調査入力票!I238)</f>
        <v/>
      </c>
      <c r="M229" s="137"/>
      <c r="N229" s="137" t="str">
        <f>IF(留学状況調査入力票!J238="","",留学状況調査入力票!J238)</f>
        <v/>
      </c>
      <c r="O229" s="137"/>
      <c r="P229" s="137" t="str">
        <f>IF(OR(留学状況調査入力票!K238="",留学状況調査入力票!L238="",留学状況調査入力票!M238=""),"",留学状況調査入力票!K238&amp;留学状況調査入力票!L238&amp;留学状況調査入力票!M238)</f>
        <v/>
      </c>
      <c r="Q229" s="137"/>
      <c r="R229" s="137" t="str">
        <f>IF(留学状況調査入力票!N238="","",留学状況調査入力票!N238)</f>
        <v/>
      </c>
      <c r="S229" s="137"/>
      <c r="T229" s="137" t="str">
        <f>IF(留学状況調査入力票!O238="","",留学状況調査入力票!O238)</f>
        <v/>
      </c>
      <c r="U229" s="137"/>
      <c r="V229" s="137" t="str">
        <f>IF(留学状況調査入力票!P238="","",留学状況調査入力票!P238)</f>
        <v/>
      </c>
      <c r="W229" s="137"/>
      <c r="X229" s="137" t="str">
        <f>IF(OR(留学状況調査入力票!Q238="",留学状況調査入力票!R238=""),"",留学状況調査入力票!Q238&amp;留学状況調査入力票!R238)</f>
        <v/>
      </c>
      <c r="Y229" s="137"/>
      <c r="Z229" s="137"/>
      <c r="AA229" s="137"/>
      <c r="AB229" s="125" t="str">
        <f>IF(留学状況調査入力票!S238="","",留学状況調査入力票!S238)</f>
        <v/>
      </c>
      <c r="AC229" s="136" t="str">
        <f t="shared" si="9"/>
        <v/>
      </c>
      <c r="AD229" s="125" t="str">
        <f>IF(OR(C229="",留学状況調査入力票!$C$8=""),"",留学状況調査入力票!$C$8)</f>
        <v/>
      </c>
      <c r="AE229" s="136" t="str">
        <f>IF(留学状況調査入力票!AK238="","",留学状況調査入力票!AK238)</f>
        <v/>
      </c>
      <c r="AF229" s="136" t="str">
        <f>IF(留学状況調査入力票!AL238="","",留学状況調査入力票!AL238)</f>
        <v/>
      </c>
      <c r="AG229" s="136" t="str">
        <f>IF(留学状況調査入力票!AM238="","",留学状況調査入力票!AM238)</f>
        <v/>
      </c>
      <c r="AH229" s="136" t="str">
        <f>IF(留学状況調査入力票!AN238="","",留学状況調査入力票!AN238)</f>
        <v/>
      </c>
      <c r="AI229" s="136" t="str">
        <f>IF(留学状況調査入力票!AO238="","",留学状況調査入力票!AO238)</f>
        <v/>
      </c>
      <c r="AJ229" s="136" t="str">
        <f>IF(留学状況調査入力票!AP238="","",留学状況調査入力票!AP238)</f>
        <v/>
      </c>
      <c r="AK229" s="136" t="str">
        <f>IF(留学状況調査入力票!AQ238="","",留学状況調査入力票!AQ238)</f>
        <v/>
      </c>
    </row>
    <row r="230" spans="1:37">
      <c r="A230" s="137" t="str">
        <f t="shared" si="8"/>
        <v/>
      </c>
      <c r="B230" s="136"/>
      <c r="C230" s="137" t="str">
        <f>IF(留学状況調査入力票!A239="","",留学状況調査入力票!A239)</f>
        <v/>
      </c>
      <c r="D230" s="137" t="str">
        <f>IF(OR(留学状況調査入力票!C239="",留学状況調査入力票!D239="",留学状況調査入力票!E239=""),"",留学状況調査入力票!C239&amp;留学状況調査入力票!D239&amp;留学状況調査入力票!E239)</f>
        <v/>
      </c>
      <c r="E230" s="137"/>
      <c r="F230" s="136" t="str">
        <f>IF(留学状況調査入力票!A239="","",6)</f>
        <v/>
      </c>
      <c r="G230" s="137"/>
      <c r="H230" s="137" t="str">
        <f>IF(留学状況調査入力票!F239="","",留学状況調査入力票!F239)</f>
        <v/>
      </c>
      <c r="I230" s="137"/>
      <c r="J230" s="137" t="str">
        <f>IF(OR(留学状況調査入力票!G239="",留学状況調査入力票!H239=""),"",留学状況調査入力票!G239&amp;留学状況調査入力票!H239)</f>
        <v/>
      </c>
      <c r="K230" s="137"/>
      <c r="L230" s="137" t="str">
        <f>IF(留学状況調査入力票!I239="","",留学状況調査入力票!I239)</f>
        <v/>
      </c>
      <c r="M230" s="137"/>
      <c r="N230" s="137" t="str">
        <f>IF(留学状況調査入力票!J239="","",留学状況調査入力票!J239)</f>
        <v/>
      </c>
      <c r="O230" s="137"/>
      <c r="P230" s="137" t="str">
        <f>IF(OR(留学状況調査入力票!K239="",留学状況調査入力票!L239="",留学状況調査入力票!M239=""),"",留学状況調査入力票!K239&amp;留学状況調査入力票!L239&amp;留学状況調査入力票!M239)</f>
        <v/>
      </c>
      <c r="Q230" s="137"/>
      <c r="R230" s="137" t="str">
        <f>IF(留学状況調査入力票!N239="","",留学状況調査入力票!N239)</f>
        <v/>
      </c>
      <c r="S230" s="137"/>
      <c r="T230" s="137" t="str">
        <f>IF(留学状況調査入力票!O239="","",留学状況調査入力票!O239)</f>
        <v/>
      </c>
      <c r="U230" s="137"/>
      <c r="V230" s="137" t="str">
        <f>IF(留学状況調査入力票!P239="","",留学状況調査入力票!P239)</f>
        <v/>
      </c>
      <c r="W230" s="137"/>
      <c r="X230" s="137" t="str">
        <f>IF(OR(留学状況調査入力票!Q239="",留学状況調査入力票!R239=""),"",留学状況調査入力票!Q239&amp;留学状況調査入力票!R239)</f>
        <v/>
      </c>
      <c r="Y230" s="137"/>
      <c r="Z230" s="137"/>
      <c r="AA230" s="137"/>
      <c r="AB230" s="125" t="str">
        <f>IF(留学状況調査入力票!S239="","",留学状況調査入力票!S239)</f>
        <v/>
      </c>
      <c r="AC230" s="136" t="str">
        <f t="shared" si="9"/>
        <v/>
      </c>
      <c r="AD230" s="125" t="str">
        <f>IF(OR(C230="",留学状況調査入力票!$C$8=""),"",留学状況調査入力票!$C$8)</f>
        <v/>
      </c>
      <c r="AE230" s="136" t="str">
        <f>IF(留学状況調査入力票!AK239="","",留学状況調査入力票!AK239)</f>
        <v/>
      </c>
      <c r="AF230" s="136" t="str">
        <f>IF(留学状況調査入力票!AL239="","",留学状況調査入力票!AL239)</f>
        <v/>
      </c>
      <c r="AG230" s="136" t="str">
        <f>IF(留学状況調査入力票!AM239="","",留学状況調査入力票!AM239)</f>
        <v/>
      </c>
      <c r="AH230" s="136" t="str">
        <f>IF(留学状況調査入力票!AN239="","",留学状況調査入力票!AN239)</f>
        <v/>
      </c>
      <c r="AI230" s="136" t="str">
        <f>IF(留学状況調査入力票!AO239="","",留学状況調査入力票!AO239)</f>
        <v/>
      </c>
      <c r="AJ230" s="136" t="str">
        <f>IF(留学状況調査入力票!AP239="","",留学状況調査入力票!AP239)</f>
        <v/>
      </c>
      <c r="AK230" s="136" t="str">
        <f>IF(留学状況調査入力票!AQ239="","",留学状況調査入力票!AQ239)</f>
        <v/>
      </c>
    </row>
    <row r="231" spans="1:37">
      <c r="A231" s="137" t="str">
        <f t="shared" si="8"/>
        <v/>
      </c>
      <c r="B231" s="136"/>
      <c r="C231" s="137" t="str">
        <f>IF(留学状況調査入力票!A240="","",留学状況調査入力票!A240)</f>
        <v/>
      </c>
      <c r="D231" s="137" t="str">
        <f>IF(OR(留学状況調査入力票!C240="",留学状況調査入力票!D240="",留学状況調査入力票!E240=""),"",留学状況調査入力票!C240&amp;留学状況調査入力票!D240&amp;留学状況調査入力票!E240)</f>
        <v/>
      </c>
      <c r="E231" s="137"/>
      <c r="F231" s="136" t="str">
        <f>IF(留学状況調査入力票!A240="","",6)</f>
        <v/>
      </c>
      <c r="G231" s="137"/>
      <c r="H231" s="137" t="str">
        <f>IF(留学状況調査入力票!F240="","",留学状況調査入力票!F240)</f>
        <v/>
      </c>
      <c r="I231" s="137"/>
      <c r="J231" s="137" t="str">
        <f>IF(OR(留学状況調査入力票!G240="",留学状況調査入力票!H240=""),"",留学状況調査入力票!G240&amp;留学状況調査入力票!H240)</f>
        <v/>
      </c>
      <c r="K231" s="137"/>
      <c r="L231" s="137" t="str">
        <f>IF(留学状況調査入力票!I240="","",留学状況調査入力票!I240)</f>
        <v/>
      </c>
      <c r="M231" s="137"/>
      <c r="N231" s="137" t="str">
        <f>IF(留学状況調査入力票!J240="","",留学状況調査入力票!J240)</f>
        <v/>
      </c>
      <c r="O231" s="137"/>
      <c r="P231" s="137" t="str">
        <f>IF(OR(留学状況調査入力票!K240="",留学状況調査入力票!L240="",留学状況調査入力票!M240=""),"",留学状況調査入力票!K240&amp;留学状況調査入力票!L240&amp;留学状況調査入力票!M240)</f>
        <v/>
      </c>
      <c r="Q231" s="137"/>
      <c r="R231" s="137" t="str">
        <f>IF(留学状況調査入力票!N240="","",留学状況調査入力票!N240)</f>
        <v/>
      </c>
      <c r="S231" s="137"/>
      <c r="T231" s="137" t="str">
        <f>IF(留学状況調査入力票!O240="","",留学状況調査入力票!O240)</f>
        <v/>
      </c>
      <c r="U231" s="137"/>
      <c r="V231" s="137" t="str">
        <f>IF(留学状況調査入力票!P240="","",留学状況調査入力票!P240)</f>
        <v/>
      </c>
      <c r="W231" s="137"/>
      <c r="X231" s="137" t="str">
        <f>IF(OR(留学状況調査入力票!Q240="",留学状況調査入力票!R240=""),"",留学状況調査入力票!Q240&amp;留学状況調査入力票!R240)</f>
        <v/>
      </c>
      <c r="Y231" s="137"/>
      <c r="Z231" s="137"/>
      <c r="AA231" s="137"/>
      <c r="AB231" s="125" t="str">
        <f>IF(留学状況調査入力票!S240="","",留学状況調査入力票!S240)</f>
        <v/>
      </c>
      <c r="AC231" s="136" t="str">
        <f t="shared" si="9"/>
        <v/>
      </c>
      <c r="AD231" s="125" t="str">
        <f>IF(OR(C231="",留学状況調査入力票!$C$8=""),"",留学状況調査入力票!$C$8)</f>
        <v/>
      </c>
      <c r="AE231" s="136" t="str">
        <f>IF(留学状況調査入力票!AK240="","",留学状況調査入力票!AK240)</f>
        <v/>
      </c>
      <c r="AF231" s="136" t="str">
        <f>IF(留学状況調査入力票!AL240="","",留学状況調査入力票!AL240)</f>
        <v/>
      </c>
      <c r="AG231" s="136" t="str">
        <f>IF(留学状況調査入力票!AM240="","",留学状況調査入力票!AM240)</f>
        <v/>
      </c>
      <c r="AH231" s="136" t="str">
        <f>IF(留学状況調査入力票!AN240="","",留学状況調査入力票!AN240)</f>
        <v/>
      </c>
      <c r="AI231" s="136" t="str">
        <f>IF(留学状況調査入力票!AO240="","",留学状況調査入力票!AO240)</f>
        <v/>
      </c>
      <c r="AJ231" s="136" t="str">
        <f>IF(留学状況調査入力票!AP240="","",留学状況調査入力票!AP240)</f>
        <v/>
      </c>
      <c r="AK231" s="136" t="str">
        <f>IF(留学状況調査入力票!AQ240="","",留学状況調査入力票!AQ240)</f>
        <v/>
      </c>
    </row>
    <row r="232" spans="1:37">
      <c r="A232" s="137" t="str">
        <f t="shared" si="8"/>
        <v/>
      </c>
      <c r="B232" s="136"/>
      <c r="C232" s="137" t="str">
        <f>IF(留学状況調査入力票!A241="","",留学状況調査入力票!A241)</f>
        <v/>
      </c>
      <c r="D232" s="137" t="str">
        <f>IF(OR(留学状況調査入力票!C241="",留学状況調査入力票!D241="",留学状況調査入力票!E241=""),"",留学状況調査入力票!C241&amp;留学状況調査入力票!D241&amp;留学状況調査入力票!E241)</f>
        <v/>
      </c>
      <c r="E232" s="137"/>
      <c r="F232" s="136" t="str">
        <f>IF(留学状況調査入力票!A241="","",6)</f>
        <v/>
      </c>
      <c r="G232" s="137"/>
      <c r="H232" s="137" t="str">
        <f>IF(留学状況調査入力票!F241="","",留学状況調査入力票!F241)</f>
        <v/>
      </c>
      <c r="I232" s="137"/>
      <c r="J232" s="137" t="str">
        <f>IF(OR(留学状況調査入力票!G241="",留学状況調査入力票!H241=""),"",留学状況調査入力票!G241&amp;留学状況調査入力票!H241)</f>
        <v/>
      </c>
      <c r="K232" s="137"/>
      <c r="L232" s="137" t="str">
        <f>IF(留学状況調査入力票!I241="","",留学状況調査入力票!I241)</f>
        <v/>
      </c>
      <c r="M232" s="137"/>
      <c r="N232" s="137" t="str">
        <f>IF(留学状況調査入力票!J241="","",留学状況調査入力票!J241)</f>
        <v/>
      </c>
      <c r="O232" s="137"/>
      <c r="P232" s="137" t="str">
        <f>IF(OR(留学状況調査入力票!K241="",留学状況調査入力票!L241="",留学状況調査入力票!M241=""),"",留学状況調査入力票!K241&amp;留学状況調査入力票!L241&amp;留学状況調査入力票!M241)</f>
        <v/>
      </c>
      <c r="Q232" s="137"/>
      <c r="R232" s="137" t="str">
        <f>IF(留学状況調査入力票!N241="","",留学状況調査入力票!N241)</f>
        <v/>
      </c>
      <c r="S232" s="137"/>
      <c r="T232" s="137" t="str">
        <f>IF(留学状況調査入力票!O241="","",留学状況調査入力票!O241)</f>
        <v/>
      </c>
      <c r="U232" s="137"/>
      <c r="V232" s="137" t="str">
        <f>IF(留学状況調査入力票!P241="","",留学状況調査入力票!P241)</f>
        <v/>
      </c>
      <c r="W232" s="137"/>
      <c r="X232" s="137" t="str">
        <f>IF(OR(留学状況調査入力票!Q241="",留学状況調査入力票!R241=""),"",留学状況調査入力票!Q241&amp;留学状況調査入力票!R241)</f>
        <v/>
      </c>
      <c r="Y232" s="137"/>
      <c r="Z232" s="137"/>
      <c r="AA232" s="137"/>
      <c r="AB232" s="125" t="str">
        <f>IF(留学状況調査入力票!S241="","",留学状況調査入力票!S241)</f>
        <v/>
      </c>
      <c r="AC232" s="136" t="str">
        <f t="shared" si="9"/>
        <v/>
      </c>
      <c r="AD232" s="125" t="str">
        <f>IF(OR(C232="",留学状況調査入力票!$C$8=""),"",留学状況調査入力票!$C$8)</f>
        <v/>
      </c>
      <c r="AE232" s="136" t="str">
        <f>IF(留学状況調査入力票!AK241="","",留学状況調査入力票!AK241)</f>
        <v/>
      </c>
      <c r="AF232" s="136" t="str">
        <f>IF(留学状況調査入力票!AL241="","",留学状況調査入力票!AL241)</f>
        <v/>
      </c>
      <c r="AG232" s="136" t="str">
        <f>IF(留学状況調査入力票!AM241="","",留学状況調査入力票!AM241)</f>
        <v/>
      </c>
      <c r="AH232" s="136" t="str">
        <f>IF(留学状況調査入力票!AN241="","",留学状況調査入力票!AN241)</f>
        <v/>
      </c>
      <c r="AI232" s="136" t="str">
        <f>IF(留学状況調査入力票!AO241="","",留学状況調査入力票!AO241)</f>
        <v/>
      </c>
      <c r="AJ232" s="136" t="str">
        <f>IF(留学状況調査入力票!AP241="","",留学状況調査入力票!AP241)</f>
        <v/>
      </c>
      <c r="AK232" s="136" t="str">
        <f>IF(留学状況調査入力票!AQ241="","",留学状況調査入力票!AQ241)</f>
        <v/>
      </c>
    </row>
    <row r="233" spans="1:37">
      <c r="A233" s="137" t="str">
        <f t="shared" si="8"/>
        <v/>
      </c>
      <c r="B233" s="136"/>
      <c r="C233" s="137" t="str">
        <f>IF(留学状況調査入力票!A242="","",留学状況調査入力票!A242)</f>
        <v/>
      </c>
      <c r="D233" s="137" t="str">
        <f>IF(OR(留学状況調査入力票!C242="",留学状況調査入力票!D242="",留学状況調査入力票!E242=""),"",留学状況調査入力票!C242&amp;留学状況調査入力票!D242&amp;留学状況調査入力票!E242)</f>
        <v/>
      </c>
      <c r="E233" s="137"/>
      <c r="F233" s="136" t="str">
        <f>IF(留学状況調査入力票!A242="","",6)</f>
        <v/>
      </c>
      <c r="G233" s="137"/>
      <c r="H233" s="137" t="str">
        <f>IF(留学状況調査入力票!F242="","",留学状況調査入力票!F242)</f>
        <v/>
      </c>
      <c r="I233" s="137"/>
      <c r="J233" s="137" t="str">
        <f>IF(OR(留学状況調査入力票!G242="",留学状況調査入力票!H242=""),"",留学状況調査入力票!G242&amp;留学状況調査入力票!H242)</f>
        <v/>
      </c>
      <c r="K233" s="137"/>
      <c r="L233" s="137" t="str">
        <f>IF(留学状況調査入力票!I242="","",留学状況調査入力票!I242)</f>
        <v/>
      </c>
      <c r="M233" s="137"/>
      <c r="N233" s="137" t="str">
        <f>IF(留学状況調査入力票!J242="","",留学状況調査入力票!J242)</f>
        <v/>
      </c>
      <c r="O233" s="137"/>
      <c r="P233" s="137" t="str">
        <f>IF(OR(留学状況調査入力票!K242="",留学状況調査入力票!L242="",留学状況調査入力票!M242=""),"",留学状況調査入力票!K242&amp;留学状況調査入力票!L242&amp;留学状況調査入力票!M242)</f>
        <v/>
      </c>
      <c r="Q233" s="137"/>
      <c r="R233" s="137" t="str">
        <f>IF(留学状況調査入力票!N242="","",留学状況調査入力票!N242)</f>
        <v/>
      </c>
      <c r="S233" s="137"/>
      <c r="T233" s="137" t="str">
        <f>IF(留学状況調査入力票!O242="","",留学状況調査入力票!O242)</f>
        <v/>
      </c>
      <c r="U233" s="137"/>
      <c r="V233" s="137" t="str">
        <f>IF(留学状況調査入力票!P242="","",留学状況調査入力票!P242)</f>
        <v/>
      </c>
      <c r="W233" s="137"/>
      <c r="X233" s="137" t="str">
        <f>IF(OR(留学状況調査入力票!Q242="",留学状況調査入力票!R242=""),"",留学状況調査入力票!Q242&amp;留学状況調査入力票!R242)</f>
        <v/>
      </c>
      <c r="Y233" s="137"/>
      <c r="Z233" s="137"/>
      <c r="AA233" s="137"/>
      <c r="AB233" s="125" t="str">
        <f>IF(留学状況調査入力票!S242="","",留学状況調査入力票!S242)</f>
        <v/>
      </c>
      <c r="AC233" s="136" t="str">
        <f t="shared" si="9"/>
        <v/>
      </c>
      <c r="AD233" s="125" t="str">
        <f>IF(OR(C233="",留学状況調査入力票!$C$8=""),"",留学状況調査入力票!$C$8)</f>
        <v/>
      </c>
      <c r="AE233" s="136" t="str">
        <f>IF(留学状況調査入力票!AK242="","",留学状況調査入力票!AK242)</f>
        <v/>
      </c>
      <c r="AF233" s="136" t="str">
        <f>IF(留学状況調査入力票!AL242="","",留学状況調査入力票!AL242)</f>
        <v/>
      </c>
      <c r="AG233" s="136" t="str">
        <f>IF(留学状況調査入力票!AM242="","",留学状況調査入力票!AM242)</f>
        <v/>
      </c>
      <c r="AH233" s="136" t="str">
        <f>IF(留学状況調査入力票!AN242="","",留学状況調査入力票!AN242)</f>
        <v/>
      </c>
      <c r="AI233" s="136" t="str">
        <f>IF(留学状況調査入力票!AO242="","",留学状況調査入力票!AO242)</f>
        <v/>
      </c>
      <c r="AJ233" s="136" t="str">
        <f>IF(留学状況調査入力票!AP242="","",留学状況調査入力票!AP242)</f>
        <v/>
      </c>
      <c r="AK233" s="136" t="str">
        <f>IF(留学状況調査入力票!AQ242="","",留学状況調査入力票!AQ242)</f>
        <v/>
      </c>
    </row>
    <row r="234" spans="1:37">
      <c r="A234" s="137" t="str">
        <f t="shared" si="8"/>
        <v/>
      </c>
      <c r="B234" s="136"/>
      <c r="C234" s="137" t="str">
        <f>IF(留学状況調査入力票!A243="","",留学状況調査入力票!A243)</f>
        <v/>
      </c>
      <c r="D234" s="137" t="str">
        <f>IF(OR(留学状況調査入力票!C243="",留学状況調査入力票!D243="",留学状況調査入力票!E243=""),"",留学状況調査入力票!C243&amp;留学状況調査入力票!D243&amp;留学状況調査入力票!E243)</f>
        <v/>
      </c>
      <c r="E234" s="137"/>
      <c r="F234" s="136" t="str">
        <f>IF(留学状況調査入力票!A243="","",6)</f>
        <v/>
      </c>
      <c r="G234" s="137"/>
      <c r="H234" s="137" t="str">
        <f>IF(留学状況調査入力票!F243="","",留学状況調査入力票!F243)</f>
        <v/>
      </c>
      <c r="I234" s="137"/>
      <c r="J234" s="137" t="str">
        <f>IF(OR(留学状況調査入力票!G243="",留学状況調査入力票!H243=""),"",留学状況調査入力票!G243&amp;留学状況調査入力票!H243)</f>
        <v/>
      </c>
      <c r="K234" s="137"/>
      <c r="L234" s="137" t="str">
        <f>IF(留学状況調査入力票!I243="","",留学状況調査入力票!I243)</f>
        <v/>
      </c>
      <c r="M234" s="137"/>
      <c r="N234" s="137" t="str">
        <f>IF(留学状況調査入力票!J243="","",留学状況調査入力票!J243)</f>
        <v/>
      </c>
      <c r="O234" s="137"/>
      <c r="P234" s="137" t="str">
        <f>IF(OR(留学状況調査入力票!K243="",留学状況調査入力票!L243="",留学状況調査入力票!M243=""),"",留学状況調査入力票!K243&amp;留学状況調査入力票!L243&amp;留学状況調査入力票!M243)</f>
        <v/>
      </c>
      <c r="Q234" s="137"/>
      <c r="R234" s="137" t="str">
        <f>IF(留学状況調査入力票!N243="","",留学状況調査入力票!N243)</f>
        <v/>
      </c>
      <c r="S234" s="137"/>
      <c r="T234" s="137" t="str">
        <f>IF(留学状況調査入力票!O243="","",留学状況調査入力票!O243)</f>
        <v/>
      </c>
      <c r="U234" s="137"/>
      <c r="V234" s="137" t="str">
        <f>IF(留学状況調査入力票!P243="","",留学状況調査入力票!P243)</f>
        <v/>
      </c>
      <c r="W234" s="137"/>
      <c r="X234" s="137" t="str">
        <f>IF(OR(留学状況調査入力票!Q243="",留学状況調査入力票!R243=""),"",留学状況調査入力票!Q243&amp;留学状況調査入力票!R243)</f>
        <v/>
      </c>
      <c r="Y234" s="137"/>
      <c r="Z234" s="137"/>
      <c r="AA234" s="137"/>
      <c r="AB234" s="125" t="str">
        <f>IF(留学状況調査入力票!S243="","",留学状況調査入力票!S243)</f>
        <v/>
      </c>
      <c r="AC234" s="136" t="str">
        <f t="shared" si="9"/>
        <v/>
      </c>
      <c r="AD234" s="125" t="str">
        <f>IF(OR(C234="",留学状況調査入力票!$C$8=""),"",留学状況調査入力票!$C$8)</f>
        <v/>
      </c>
      <c r="AE234" s="136" t="str">
        <f>IF(留学状況調査入力票!AK243="","",留学状況調査入力票!AK243)</f>
        <v/>
      </c>
      <c r="AF234" s="136" t="str">
        <f>IF(留学状況調査入力票!AL243="","",留学状況調査入力票!AL243)</f>
        <v/>
      </c>
      <c r="AG234" s="136" t="str">
        <f>IF(留学状況調査入力票!AM243="","",留学状況調査入力票!AM243)</f>
        <v/>
      </c>
      <c r="AH234" s="136" t="str">
        <f>IF(留学状況調査入力票!AN243="","",留学状況調査入力票!AN243)</f>
        <v/>
      </c>
      <c r="AI234" s="136" t="str">
        <f>IF(留学状況調査入力票!AO243="","",留学状況調査入力票!AO243)</f>
        <v/>
      </c>
      <c r="AJ234" s="136" t="str">
        <f>IF(留学状況調査入力票!AP243="","",留学状況調査入力票!AP243)</f>
        <v/>
      </c>
      <c r="AK234" s="136" t="str">
        <f>IF(留学状況調査入力票!AQ243="","",留学状況調査入力票!AQ243)</f>
        <v/>
      </c>
    </row>
    <row r="235" spans="1:37">
      <c r="A235" s="137" t="str">
        <f t="shared" si="8"/>
        <v/>
      </c>
      <c r="B235" s="136"/>
      <c r="C235" s="137" t="str">
        <f>IF(留学状況調査入力票!A244="","",留学状況調査入力票!A244)</f>
        <v/>
      </c>
      <c r="D235" s="137" t="str">
        <f>IF(OR(留学状況調査入力票!C244="",留学状況調査入力票!D244="",留学状況調査入力票!E244=""),"",留学状況調査入力票!C244&amp;留学状況調査入力票!D244&amp;留学状況調査入力票!E244)</f>
        <v/>
      </c>
      <c r="E235" s="137"/>
      <c r="F235" s="136" t="str">
        <f>IF(留学状況調査入力票!A244="","",6)</f>
        <v/>
      </c>
      <c r="G235" s="137"/>
      <c r="H235" s="137" t="str">
        <f>IF(留学状況調査入力票!F244="","",留学状況調査入力票!F244)</f>
        <v/>
      </c>
      <c r="I235" s="137"/>
      <c r="J235" s="137" t="str">
        <f>IF(OR(留学状況調査入力票!G244="",留学状況調査入力票!H244=""),"",留学状況調査入力票!G244&amp;留学状況調査入力票!H244)</f>
        <v/>
      </c>
      <c r="K235" s="137"/>
      <c r="L235" s="137" t="str">
        <f>IF(留学状況調査入力票!I244="","",留学状況調査入力票!I244)</f>
        <v/>
      </c>
      <c r="M235" s="137"/>
      <c r="N235" s="137" t="str">
        <f>IF(留学状況調査入力票!J244="","",留学状況調査入力票!J244)</f>
        <v/>
      </c>
      <c r="O235" s="137"/>
      <c r="P235" s="137" t="str">
        <f>IF(OR(留学状況調査入力票!K244="",留学状況調査入力票!L244="",留学状況調査入力票!M244=""),"",留学状況調査入力票!K244&amp;留学状況調査入力票!L244&amp;留学状況調査入力票!M244)</f>
        <v/>
      </c>
      <c r="Q235" s="137"/>
      <c r="R235" s="137" t="str">
        <f>IF(留学状況調査入力票!N244="","",留学状況調査入力票!N244)</f>
        <v/>
      </c>
      <c r="S235" s="137"/>
      <c r="T235" s="137" t="str">
        <f>IF(留学状況調査入力票!O244="","",留学状況調査入力票!O244)</f>
        <v/>
      </c>
      <c r="U235" s="137"/>
      <c r="V235" s="137" t="str">
        <f>IF(留学状況調査入力票!P244="","",留学状況調査入力票!P244)</f>
        <v/>
      </c>
      <c r="W235" s="137"/>
      <c r="X235" s="137" t="str">
        <f>IF(OR(留学状況調査入力票!Q244="",留学状況調査入力票!R244=""),"",留学状況調査入力票!Q244&amp;留学状況調査入力票!R244)</f>
        <v/>
      </c>
      <c r="Y235" s="137"/>
      <c r="Z235" s="137"/>
      <c r="AA235" s="137"/>
      <c r="AB235" s="125" t="str">
        <f>IF(留学状況調査入力票!S244="","",留学状況調査入力票!S244)</f>
        <v/>
      </c>
      <c r="AC235" s="136" t="str">
        <f t="shared" si="9"/>
        <v/>
      </c>
      <c r="AD235" s="125" t="str">
        <f>IF(OR(C235="",留学状況調査入力票!$C$8=""),"",留学状況調査入力票!$C$8)</f>
        <v/>
      </c>
      <c r="AE235" s="136" t="str">
        <f>IF(留学状況調査入力票!AK244="","",留学状況調査入力票!AK244)</f>
        <v/>
      </c>
      <c r="AF235" s="136" t="str">
        <f>IF(留学状況調査入力票!AL244="","",留学状況調査入力票!AL244)</f>
        <v/>
      </c>
      <c r="AG235" s="136" t="str">
        <f>IF(留学状況調査入力票!AM244="","",留学状況調査入力票!AM244)</f>
        <v/>
      </c>
      <c r="AH235" s="136" t="str">
        <f>IF(留学状況調査入力票!AN244="","",留学状況調査入力票!AN244)</f>
        <v/>
      </c>
      <c r="AI235" s="136" t="str">
        <f>IF(留学状況調査入力票!AO244="","",留学状況調査入力票!AO244)</f>
        <v/>
      </c>
      <c r="AJ235" s="136" t="str">
        <f>IF(留学状況調査入力票!AP244="","",留学状況調査入力票!AP244)</f>
        <v/>
      </c>
      <c r="AK235" s="136" t="str">
        <f>IF(留学状況調査入力票!AQ244="","",留学状況調査入力票!AQ244)</f>
        <v/>
      </c>
    </row>
    <row r="236" spans="1:37">
      <c r="A236" s="137" t="str">
        <f t="shared" si="8"/>
        <v/>
      </c>
      <c r="B236" s="136"/>
      <c r="C236" s="137" t="str">
        <f>IF(留学状況調査入力票!A245="","",留学状況調査入力票!A245)</f>
        <v/>
      </c>
      <c r="D236" s="137" t="str">
        <f>IF(OR(留学状況調査入力票!C245="",留学状況調査入力票!D245="",留学状況調査入力票!E245=""),"",留学状況調査入力票!C245&amp;留学状況調査入力票!D245&amp;留学状況調査入力票!E245)</f>
        <v/>
      </c>
      <c r="E236" s="137"/>
      <c r="F236" s="136" t="str">
        <f>IF(留学状況調査入力票!A245="","",6)</f>
        <v/>
      </c>
      <c r="G236" s="137"/>
      <c r="H236" s="137" t="str">
        <f>IF(留学状況調査入力票!F245="","",留学状況調査入力票!F245)</f>
        <v/>
      </c>
      <c r="I236" s="137"/>
      <c r="J236" s="137" t="str">
        <f>IF(OR(留学状況調査入力票!G245="",留学状況調査入力票!H245=""),"",留学状況調査入力票!G245&amp;留学状況調査入力票!H245)</f>
        <v/>
      </c>
      <c r="K236" s="137"/>
      <c r="L236" s="137" t="str">
        <f>IF(留学状況調査入力票!I245="","",留学状況調査入力票!I245)</f>
        <v/>
      </c>
      <c r="M236" s="137"/>
      <c r="N236" s="137" t="str">
        <f>IF(留学状況調査入力票!J245="","",留学状況調査入力票!J245)</f>
        <v/>
      </c>
      <c r="O236" s="137"/>
      <c r="P236" s="137" t="str">
        <f>IF(OR(留学状況調査入力票!K245="",留学状況調査入力票!L245="",留学状況調査入力票!M245=""),"",留学状況調査入力票!K245&amp;留学状況調査入力票!L245&amp;留学状況調査入力票!M245)</f>
        <v/>
      </c>
      <c r="Q236" s="137"/>
      <c r="R236" s="137" t="str">
        <f>IF(留学状況調査入力票!N245="","",留学状況調査入力票!N245)</f>
        <v/>
      </c>
      <c r="S236" s="137"/>
      <c r="T236" s="137" t="str">
        <f>IF(留学状況調査入力票!O245="","",留学状況調査入力票!O245)</f>
        <v/>
      </c>
      <c r="U236" s="137"/>
      <c r="V236" s="137" t="str">
        <f>IF(留学状況調査入力票!P245="","",留学状況調査入力票!P245)</f>
        <v/>
      </c>
      <c r="W236" s="137"/>
      <c r="X236" s="137" t="str">
        <f>IF(OR(留学状況調査入力票!Q245="",留学状況調査入力票!R245=""),"",留学状況調査入力票!Q245&amp;留学状況調査入力票!R245)</f>
        <v/>
      </c>
      <c r="Y236" s="137"/>
      <c r="Z236" s="137"/>
      <c r="AA236" s="137"/>
      <c r="AB236" s="125" t="str">
        <f>IF(留学状況調査入力票!S245="","",留学状況調査入力票!S245)</f>
        <v/>
      </c>
      <c r="AC236" s="136" t="str">
        <f t="shared" si="9"/>
        <v/>
      </c>
      <c r="AD236" s="125" t="str">
        <f>IF(OR(C236="",留学状況調査入力票!$C$8=""),"",留学状況調査入力票!$C$8)</f>
        <v/>
      </c>
      <c r="AE236" s="136" t="str">
        <f>IF(留学状況調査入力票!AK245="","",留学状況調査入力票!AK245)</f>
        <v/>
      </c>
      <c r="AF236" s="136" t="str">
        <f>IF(留学状況調査入力票!AL245="","",留学状況調査入力票!AL245)</f>
        <v/>
      </c>
      <c r="AG236" s="136" t="str">
        <f>IF(留学状況調査入力票!AM245="","",留学状況調査入力票!AM245)</f>
        <v/>
      </c>
      <c r="AH236" s="136" t="str">
        <f>IF(留学状況調査入力票!AN245="","",留学状況調査入力票!AN245)</f>
        <v/>
      </c>
      <c r="AI236" s="136" t="str">
        <f>IF(留学状況調査入力票!AO245="","",留学状況調査入力票!AO245)</f>
        <v/>
      </c>
      <c r="AJ236" s="136" t="str">
        <f>IF(留学状況調査入力票!AP245="","",留学状況調査入力票!AP245)</f>
        <v/>
      </c>
      <c r="AK236" s="136" t="str">
        <f>IF(留学状況調査入力票!AQ245="","",留学状況調査入力票!AQ245)</f>
        <v/>
      </c>
    </row>
    <row r="237" spans="1:37">
      <c r="A237" s="137" t="str">
        <f t="shared" si="8"/>
        <v/>
      </c>
      <c r="B237" s="136"/>
      <c r="C237" s="137" t="str">
        <f>IF(留学状況調査入力票!A246="","",留学状況調査入力票!A246)</f>
        <v/>
      </c>
      <c r="D237" s="137" t="str">
        <f>IF(OR(留学状況調査入力票!C246="",留学状況調査入力票!D246="",留学状況調査入力票!E246=""),"",留学状況調査入力票!C246&amp;留学状況調査入力票!D246&amp;留学状況調査入力票!E246)</f>
        <v/>
      </c>
      <c r="E237" s="137"/>
      <c r="F237" s="136" t="str">
        <f>IF(留学状況調査入力票!A246="","",6)</f>
        <v/>
      </c>
      <c r="G237" s="137"/>
      <c r="H237" s="137" t="str">
        <f>IF(留学状況調査入力票!F246="","",留学状況調査入力票!F246)</f>
        <v/>
      </c>
      <c r="I237" s="137"/>
      <c r="J237" s="137" t="str">
        <f>IF(OR(留学状況調査入力票!G246="",留学状況調査入力票!H246=""),"",留学状況調査入力票!G246&amp;留学状況調査入力票!H246)</f>
        <v/>
      </c>
      <c r="K237" s="137"/>
      <c r="L237" s="137" t="str">
        <f>IF(留学状況調査入力票!I246="","",留学状況調査入力票!I246)</f>
        <v/>
      </c>
      <c r="M237" s="137"/>
      <c r="N237" s="137" t="str">
        <f>IF(留学状況調査入力票!J246="","",留学状況調査入力票!J246)</f>
        <v/>
      </c>
      <c r="O237" s="137"/>
      <c r="P237" s="137" t="str">
        <f>IF(OR(留学状況調査入力票!K246="",留学状況調査入力票!L246="",留学状況調査入力票!M246=""),"",留学状況調査入力票!K246&amp;留学状況調査入力票!L246&amp;留学状況調査入力票!M246)</f>
        <v/>
      </c>
      <c r="Q237" s="137"/>
      <c r="R237" s="137" t="str">
        <f>IF(留学状況調査入力票!N246="","",留学状況調査入力票!N246)</f>
        <v/>
      </c>
      <c r="S237" s="137"/>
      <c r="T237" s="137" t="str">
        <f>IF(留学状況調査入力票!O246="","",留学状況調査入力票!O246)</f>
        <v/>
      </c>
      <c r="U237" s="137"/>
      <c r="V237" s="137" t="str">
        <f>IF(留学状況調査入力票!P246="","",留学状況調査入力票!P246)</f>
        <v/>
      </c>
      <c r="W237" s="137"/>
      <c r="X237" s="137" t="str">
        <f>IF(OR(留学状況調査入力票!Q246="",留学状況調査入力票!R246=""),"",留学状況調査入力票!Q246&amp;留学状況調査入力票!R246)</f>
        <v/>
      </c>
      <c r="Y237" s="137"/>
      <c r="Z237" s="137"/>
      <c r="AA237" s="137"/>
      <c r="AB237" s="125" t="str">
        <f>IF(留学状況調査入力票!S246="","",留学状況調査入力票!S246)</f>
        <v/>
      </c>
      <c r="AC237" s="136" t="str">
        <f t="shared" si="9"/>
        <v/>
      </c>
      <c r="AD237" s="125" t="str">
        <f>IF(OR(C237="",留学状況調査入力票!$C$8=""),"",留学状況調査入力票!$C$8)</f>
        <v/>
      </c>
      <c r="AE237" s="136" t="str">
        <f>IF(留学状況調査入力票!AK246="","",留学状況調査入力票!AK246)</f>
        <v/>
      </c>
      <c r="AF237" s="136" t="str">
        <f>IF(留学状況調査入力票!AL246="","",留学状況調査入力票!AL246)</f>
        <v/>
      </c>
      <c r="AG237" s="136" t="str">
        <f>IF(留学状況調査入力票!AM246="","",留学状況調査入力票!AM246)</f>
        <v/>
      </c>
      <c r="AH237" s="136" t="str">
        <f>IF(留学状況調査入力票!AN246="","",留学状況調査入力票!AN246)</f>
        <v/>
      </c>
      <c r="AI237" s="136" t="str">
        <f>IF(留学状況調査入力票!AO246="","",留学状況調査入力票!AO246)</f>
        <v/>
      </c>
      <c r="AJ237" s="136" t="str">
        <f>IF(留学状況調査入力票!AP246="","",留学状況調査入力票!AP246)</f>
        <v/>
      </c>
      <c r="AK237" s="136" t="str">
        <f>IF(留学状況調査入力票!AQ246="","",留学状況調査入力票!AQ246)</f>
        <v/>
      </c>
    </row>
    <row r="238" spans="1:37">
      <c r="A238" s="137" t="str">
        <f t="shared" si="8"/>
        <v/>
      </c>
      <c r="B238" s="136"/>
      <c r="C238" s="137" t="str">
        <f>IF(留学状況調査入力票!A247="","",留学状況調査入力票!A247)</f>
        <v/>
      </c>
      <c r="D238" s="137" t="str">
        <f>IF(OR(留学状況調査入力票!C247="",留学状況調査入力票!D247="",留学状況調査入力票!E247=""),"",留学状況調査入力票!C247&amp;留学状況調査入力票!D247&amp;留学状況調査入力票!E247)</f>
        <v/>
      </c>
      <c r="E238" s="137"/>
      <c r="F238" s="136" t="str">
        <f>IF(留学状況調査入力票!A247="","",6)</f>
        <v/>
      </c>
      <c r="G238" s="137"/>
      <c r="H238" s="137" t="str">
        <f>IF(留学状況調査入力票!F247="","",留学状況調査入力票!F247)</f>
        <v/>
      </c>
      <c r="I238" s="137"/>
      <c r="J238" s="137" t="str">
        <f>IF(OR(留学状況調査入力票!G247="",留学状況調査入力票!H247=""),"",留学状況調査入力票!G247&amp;留学状況調査入力票!H247)</f>
        <v/>
      </c>
      <c r="K238" s="137"/>
      <c r="L238" s="137" t="str">
        <f>IF(留学状況調査入力票!I247="","",留学状況調査入力票!I247)</f>
        <v/>
      </c>
      <c r="M238" s="137"/>
      <c r="N238" s="137" t="str">
        <f>IF(留学状況調査入力票!J247="","",留学状況調査入力票!J247)</f>
        <v/>
      </c>
      <c r="O238" s="137"/>
      <c r="P238" s="137" t="str">
        <f>IF(OR(留学状況調査入力票!K247="",留学状況調査入力票!L247="",留学状況調査入力票!M247=""),"",留学状況調査入力票!K247&amp;留学状況調査入力票!L247&amp;留学状況調査入力票!M247)</f>
        <v/>
      </c>
      <c r="Q238" s="137"/>
      <c r="R238" s="137" t="str">
        <f>IF(留学状況調査入力票!N247="","",留学状況調査入力票!N247)</f>
        <v/>
      </c>
      <c r="S238" s="137"/>
      <c r="T238" s="137" t="str">
        <f>IF(留学状況調査入力票!O247="","",留学状況調査入力票!O247)</f>
        <v/>
      </c>
      <c r="U238" s="137"/>
      <c r="V238" s="137" t="str">
        <f>IF(留学状況調査入力票!P247="","",留学状況調査入力票!P247)</f>
        <v/>
      </c>
      <c r="W238" s="137"/>
      <c r="X238" s="137" t="str">
        <f>IF(OR(留学状況調査入力票!Q247="",留学状況調査入力票!R247=""),"",留学状況調査入力票!Q247&amp;留学状況調査入力票!R247)</f>
        <v/>
      </c>
      <c r="Y238" s="137"/>
      <c r="Z238" s="137"/>
      <c r="AA238" s="137"/>
      <c r="AB238" s="125" t="str">
        <f>IF(留学状況調査入力票!S247="","",留学状況調査入力票!S247)</f>
        <v/>
      </c>
      <c r="AC238" s="136" t="str">
        <f t="shared" si="9"/>
        <v/>
      </c>
      <c r="AD238" s="125" t="str">
        <f>IF(OR(C238="",留学状況調査入力票!$C$8=""),"",留学状況調査入力票!$C$8)</f>
        <v/>
      </c>
      <c r="AE238" s="136" t="str">
        <f>IF(留学状況調査入力票!AK247="","",留学状況調査入力票!AK247)</f>
        <v/>
      </c>
      <c r="AF238" s="136" t="str">
        <f>IF(留学状況調査入力票!AL247="","",留学状況調査入力票!AL247)</f>
        <v/>
      </c>
      <c r="AG238" s="136" t="str">
        <f>IF(留学状況調査入力票!AM247="","",留学状況調査入力票!AM247)</f>
        <v/>
      </c>
      <c r="AH238" s="136" t="str">
        <f>IF(留学状況調査入力票!AN247="","",留学状況調査入力票!AN247)</f>
        <v/>
      </c>
      <c r="AI238" s="136" t="str">
        <f>IF(留学状況調査入力票!AO247="","",留学状況調査入力票!AO247)</f>
        <v/>
      </c>
      <c r="AJ238" s="136" t="str">
        <f>IF(留学状況調査入力票!AP247="","",留学状況調査入力票!AP247)</f>
        <v/>
      </c>
      <c r="AK238" s="136" t="str">
        <f>IF(留学状況調査入力票!AQ247="","",留学状況調査入力票!AQ247)</f>
        <v/>
      </c>
    </row>
    <row r="239" spans="1:37">
      <c r="A239" s="137" t="str">
        <f t="shared" si="8"/>
        <v/>
      </c>
      <c r="B239" s="136"/>
      <c r="C239" s="137" t="str">
        <f>IF(留学状況調査入力票!A248="","",留学状況調査入力票!A248)</f>
        <v/>
      </c>
      <c r="D239" s="137" t="str">
        <f>IF(OR(留学状況調査入力票!C248="",留学状況調査入力票!D248="",留学状況調査入力票!E248=""),"",留学状況調査入力票!C248&amp;留学状況調査入力票!D248&amp;留学状況調査入力票!E248)</f>
        <v/>
      </c>
      <c r="E239" s="137"/>
      <c r="F239" s="136" t="str">
        <f>IF(留学状況調査入力票!A248="","",6)</f>
        <v/>
      </c>
      <c r="G239" s="137"/>
      <c r="H239" s="137" t="str">
        <f>IF(留学状況調査入力票!F248="","",留学状況調査入力票!F248)</f>
        <v/>
      </c>
      <c r="I239" s="137"/>
      <c r="J239" s="137" t="str">
        <f>IF(OR(留学状況調査入力票!G248="",留学状況調査入力票!H248=""),"",留学状況調査入力票!G248&amp;留学状況調査入力票!H248)</f>
        <v/>
      </c>
      <c r="K239" s="137"/>
      <c r="L239" s="137" t="str">
        <f>IF(留学状況調査入力票!I248="","",留学状況調査入力票!I248)</f>
        <v/>
      </c>
      <c r="M239" s="137"/>
      <c r="N239" s="137" t="str">
        <f>IF(留学状況調査入力票!J248="","",留学状況調査入力票!J248)</f>
        <v/>
      </c>
      <c r="O239" s="137"/>
      <c r="P239" s="137" t="str">
        <f>IF(OR(留学状況調査入力票!K248="",留学状況調査入力票!L248="",留学状況調査入力票!M248=""),"",留学状況調査入力票!K248&amp;留学状況調査入力票!L248&amp;留学状況調査入力票!M248)</f>
        <v/>
      </c>
      <c r="Q239" s="137"/>
      <c r="R239" s="137" t="str">
        <f>IF(留学状況調査入力票!N248="","",留学状況調査入力票!N248)</f>
        <v/>
      </c>
      <c r="S239" s="137"/>
      <c r="T239" s="137" t="str">
        <f>IF(留学状況調査入力票!O248="","",留学状況調査入力票!O248)</f>
        <v/>
      </c>
      <c r="U239" s="137"/>
      <c r="V239" s="137" t="str">
        <f>IF(留学状況調査入力票!P248="","",留学状況調査入力票!P248)</f>
        <v/>
      </c>
      <c r="W239" s="137"/>
      <c r="X239" s="137" t="str">
        <f>IF(OR(留学状況調査入力票!Q248="",留学状況調査入力票!R248=""),"",留学状況調査入力票!Q248&amp;留学状況調査入力票!R248)</f>
        <v/>
      </c>
      <c r="Y239" s="137"/>
      <c r="Z239" s="137"/>
      <c r="AA239" s="137"/>
      <c r="AB239" s="125" t="str">
        <f>IF(留学状況調査入力票!S248="","",留学状況調査入力票!S248)</f>
        <v/>
      </c>
      <c r="AC239" s="136" t="str">
        <f t="shared" si="9"/>
        <v/>
      </c>
      <c r="AD239" s="125" t="str">
        <f>IF(OR(C239="",留学状況調査入力票!$C$8=""),"",留学状況調査入力票!$C$8)</f>
        <v/>
      </c>
      <c r="AE239" s="136" t="str">
        <f>IF(留学状況調査入力票!AK248="","",留学状況調査入力票!AK248)</f>
        <v/>
      </c>
      <c r="AF239" s="136" t="str">
        <f>IF(留学状況調査入力票!AL248="","",留学状況調査入力票!AL248)</f>
        <v/>
      </c>
      <c r="AG239" s="136" t="str">
        <f>IF(留学状況調査入力票!AM248="","",留学状況調査入力票!AM248)</f>
        <v/>
      </c>
      <c r="AH239" s="136" t="str">
        <f>IF(留学状況調査入力票!AN248="","",留学状況調査入力票!AN248)</f>
        <v/>
      </c>
      <c r="AI239" s="136" t="str">
        <f>IF(留学状況調査入力票!AO248="","",留学状況調査入力票!AO248)</f>
        <v/>
      </c>
      <c r="AJ239" s="136" t="str">
        <f>IF(留学状況調査入力票!AP248="","",留学状況調査入力票!AP248)</f>
        <v/>
      </c>
      <c r="AK239" s="136" t="str">
        <f>IF(留学状況調査入力票!AQ248="","",留学状況調査入力票!AQ248)</f>
        <v/>
      </c>
    </row>
    <row r="240" spans="1:37">
      <c r="A240" s="137" t="str">
        <f t="shared" si="8"/>
        <v/>
      </c>
      <c r="B240" s="136"/>
      <c r="C240" s="137" t="str">
        <f>IF(留学状況調査入力票!A249="","",留学状況調査入力票!A249)</f>
        <v/>
      </c>
      <c r="D240" s="137" t="str">
        <f>IF(OR(留学状況調査入力票!C249="",留学状況調査入力票!D249="",留学状況調査入力票!E249=""),"",留学状況調査入力票!C249&amp;留学状況調査入力票!D249&amp;留学状況調査入力票!E249)</f>
        <v/>
      </c>
      <c r="E240" s="137"/>
      <c r="F240" s="136" t="str">
        <f>IF(留学状況調査入力票!A249="","",6)</f>
        <v/>
      </c>
      <c r="G240" s="137"/>
      <c r="H240" s="137" t="str">
        <f>IF(留学状況調査入力票!F249="","",留学状況調査入力票!F249)</f>
        <v/>
      </c>
      <c r="I240" s="137"/>
      <c r="J240" s="137" t="str">
        <f>IF(OR(留学状況調査入力票!G249="",留学状況調査入力票!H249=""),"",留学状況調査入力票!G249&amp;留学状況調査入力票!H249)</f>
        <v/>
      </c>
      <c r="K240" s="137"/>
      <c r="L240" s="137" t="str">
        <f>IF(留学状況調査入力票!I249="","",留学状況調査入力票!I249)</f>
        <v/>
      </c>
      <c r="M240" s="137"/>
      <c r="N240" s="137" t="str">
        <f>IF(留学状況調査入力票!J249="","",留学状況調査入力票!J249)</f>
        <v/>
      </c>
      <c r="O240" s="137"/>
      <c r="P240" s="137" t="str">
        <f>IF(OR(留学状況調査入力票!K249="",留学状況調査入力票!L249="",留学状況調査入力票!M249=""),"",留学状況調査入力票!K249&amp;留学状況調査入力票!L249&amp;留学状況調査入力票!M249)</f>
        <v/>
      </c>
      <c r="Q240" s="137"/>
      <c r="R240" s="137" t="str">
        <f>IF(留学状況調査入力票!N249="","",留学状況調査入力票!N249)</f>
        <v/>
      </c>
      <c r="S240" s="137"/>
      <c r="T240" s="137" t="str">
        <f>IF(留学状況調査入力票!O249="","",留学状況調査入力票!O249)</f>
        <v/>
      </c>
      <c r="U240" s="137"/>
      <c r="V240" s="137" t="str">
        <f>IF(留学状況調査入力票!P249="","",留学状況調査入力票!P249)</f>
        <v/>
      </c>
      <c r="W240" s="137"/>
      <c r="X240" s="137" t="str">
        <f>IF(OR(留学状況調査入力票!Q249="",留学状況調査入力票!R249=""),"",留学状況調査入力票!Q249&amp;留学状況調査入力票!R249)</f>
        <v/>
      </c>
      <c r="Y240" s="137"/>
      <c r="Z240" s="137"/>
      <c r="AA240" s="137"/>
      <c r="AB240" s="125" t="str">
        <f>IF(留学状況調査入力票!S249="","",留学状況調査入力票!S249)</f>
        <v/>
      </c>
      <c r="AC240" s="136" t="str">
        <f t="shared" si="9"/>
        <v/>
      </c>
      <c r="AD240" s="125" t="str">
        <f>IF(OR(C240="",留学状況調査入力票!$C$8=""),"",留学状況調査入力票!$C$8)</f>
        <v/>
      </c>
      <c r="AE240" s="136" t="str">
        <f>IF(留学状況調査入力票!AK249="","",留学状況調査入力票!AK249)</f>
        <v/>
      </c>
      <c r="AF240" s="136" t="str">
        <f>IF(留学状況調査入力票!AL249="","",留学状況調査入力票!AL249)</f>
        <v/>
      </c>
      <c r="AG240" s="136" t="str">
        <f>IF(留学状況調査入力票!AM249="","",留学状況調査入力票!AM249)</f>
        <v/>
      </c>
      <c r="AH240" s="136" t="str">
        <f>IF(留学状況調査入力票!AN249="","",留学状況調査入力票!AN249)</f>
        <v/>
      </c>
      <c r="AI240" s="136" t="str">
        <f>IF(留学状況調査入力票!AO249="","",留学状況調査入力票!AO249)</f>
        <v/>
      </c>
      <c r="AJ240" s="136" t="str">
        <f>IF(留学状況調査入力票!AP249="","",留学状況調査入力票!AP249)</f>
        <v/>
      </c>
      <c r="AK240" s="136" t="str">
        <f>IF(留学状況調査入力票!AQ249="","",留学状況調査入力票!AQ249)</f>
        <v/>
      </c>
    </row>
    <row r="241" spans="1:37">
      <c r="A241" s="137" t="str">
        <f t="shared" si="8"/>
        <v/>
      </c>
      <c r="B241" s="136"/>
      <c r="C241" s="137" t="str">
        <f>IF(留学状況調査入力票!A250="","",留学状況調査入力票!A250)</f>
        <v/>
      </c>
      <c r="D241" s="137" t="str">
        <f>IF(OR(留学状況調査入力票!C250="",留学状況調査入力票!D250="",留学状況調査入力票!E250=""),"",留学状況調査入力票!C250&amp;留学状況調査入力票!D250&amp;留学状況調査入力票!E250)</f>
        <v/>
      </c>
      <c r="E241" s="137"/>
      <c r="F241" s="136" t="str">
        <f>IF(留学状況調査入力票!A250="","",6)</f>
        <v/>
      </c>
      <c r="G241" s="137"/>
      <c r="H241" s="137" t="str">
        <f>IF(留学状況調査入力票!F250="","",留学状況調査入力票!F250)</f>
        <v/>
      </c>
      <c r="I241" s="137"/>
      <c r="J241" s="137" t="str">
        <f>IF(OR(留学状況調査入力票!G250="",留学状況調査入力票!H250=""),"",留学状況調査入力票!G250&amp;留学状況調査入力票!H250)</f>
        <v/>
      </c>
      <c r="K241" s="137"/>
      <c r="L241" s="137" t="str">
        <f>IF(留学状況調査入力票!I250="","",留学状況調査入力票!I250)</f>
        <v/>
      </c>
      <c r="M241" s="137"/>
      <c r="N241" s="137" t="str">
        <f>IF(留学状況調査入力票!J250="","",留学状況調査入力票!J250)</f>
        <v/>
      </c>
      <c r="O241" s="137"/>
      <c r="P241" s="137" t="str">
        <f>IF(OR(留学状況調査入力票!K250="",留学状況調査入力票!L250="",留学状況調査入力票!M250=""),"",留学状況調査入力票!K250&amp;留学状況調査入力票!L250&amp;留学状況調査入力票!M250)</f>
        <v/>
      </c>
      <c r="Q241" s="137"/>
      <c r="R241" s="137" t="str">
        <f>IF(留学状況調査入力票!N250="","",留学状況調査入力票!N250)</f>
        <v/>
      </c>
      <c r="S241" s="137"/>
      <c r="T241" s="137" t="str">
        <f>IF(留学状況調査入力票!O250="","",留学状況調査入力票!O250)</f>
        <v/>
      </c>
      <c r="U241" s="137"/>
      <c r="V241" s="137" t="str">
        <f>IF(留学状況調査入力票!P250="","",留学状況調査入力票!P250)</f>
        <v/>
      </c>
      <c r="W241" s="137"/>
      <c r="X241" s="137" t="str">
        <f>IF(OR(留学状況調査入力票!Q250="",留学状況調査入力票!R250=""),"",留学状況調査入力票!Q250&amp;留学状況調査入力票!R250)</f>
        <v/>
      </c>
      <c r="Y241" s="137"/>
      <c r="Z241" s="137"/>
      <c r="AA241" s="137"/>
      <c r="AB241" s="125" t="str">
        <f>IF(留学状況調査入力票!S250="","",留学状況調査入力票!S250)</f>
        <v/>
      </c>
      <c r="AC241" s="136" t="str">
        <f t="shared" si="9"/>
        <v/>
      </c>
      <c r="AD241" s="125" t="str">
        <f>IF(OR(C241="",留学状況調査入力票!$C$8=""),"",留学状況調査入力票!$C$8)</f>
        <v/>
      </c>
      <c r="AE241" s="136" t="str">
        <f>IF(留学状況調査入力票!AK250="","",留学状況調査入力票!AK250)</f>
        <v/>
      </c>
      <c r="AF241" s="136" t="str">
        <f>IF(留学状況調査入力票!AL250="","",留学状況調査入力票!AL250)</f>
        <v/>
      </c>
      <c r="AG241" s="136" t="str">
        <f>IF(留学状況調査入力票!AM250="","",留学状況調査入力票!AM250)</f>
        <v/>
      </c>
      <c r="AH241" s="136" t="str">
        <f>IF(留学状況調査入力票!AN250="","",留学状況調査入力票!AN250)</f>
        <v/>
      </c>
      <c r="AI241" s="136" t="str">
        <f>IF(留学状況調査入力票!AO250="","",留学状況調査入力票!AO250)</f>
        <v/>
      </c>
      <c r="AJ241" s="136" t="str">
        <f>IF(留学状況調査入力票!AP250="","",留学状況調査入力票!AP250)</f>
        <v/>
      </c>
      <c r="AK241" s="136" t="str">
        <f>IF(留学状況調査入力票!AQ250="","",留学状況調査入力票!AQ250)</f>
        <v/>
      </c>
    </row>
    <row r="242" spans="1:37">
      <c r="A242" s="137" t="str">
        <f t="shared" si="8"/>
        <v/>
      </c>
      <c r="B242" s="136"/>
      <c r="C242" s="137" t="str">
        <f>IF(留学状況調査入力票!A251="","",留学状況調査入力票!A251)</f>
        <v/>
      </c>
      <c r="D242" s="137" t="str">
        <f>IF(OR(留学状況調査入力票!C251="",留学状況調査入力票!D251="",留学状況調査入力票!E251=""),"",留学状況調査入力票!C251&amp;留学状況調査入力票!D251&amp;留学状況調査入力票!E251)</f>
        <v/>
      </c>
      <c r="E242" s="137"/>
      <c r="F242" s="136" t="str">
        <f>IF(留学状況調査入力票!A251="","",6)</f>
        <v/>
      </c>
      <c r="G242" s="137"/>
      <c r="H242" s="137" t="str">
        <f>IF(留学状況調査入力票!F251="","",留学状況調査入力票!F251)</f>
        <v/>
      </c>
      <c r="I242" s="137"/>
      <c r="J242" s="137" t="str">
        <f>IF(OR(留学状況調査入力票!G251="",留学状況調査入力票!H251=""),"",留学状況調査入力票!G251&amp;留学状況調査入力票!H251)</f>
        <v/>
      </c>
      <c r="K242" s="137"/>
      <c r="L242" s="137" t="str">
        <f>IF(留学状況調査入力票!I251="","",留学状況調査入力票!I251)</f>
        <v/>
      </c>
      <c r="M242" s="137"/>
      <c r="N242" s="137" t="str">
        <f>IF(留学状況調査入力票!J251="","",留学状況調査入力票!J251)</f>
        <v/>
      </c>
      <c r="O242" s="137"/>
      <c r="P242" s="137" t="str">
        <f>IF(OR(留学状況調査入力票!K251="",留学状況調査入力票!L251="",留学状況調査入力票!M251=""),"",留学状況調査入力票!K251&amp;留学状況調査入力票!L251&amp;留学状況調査入力票!M251)</f>
        <v/>
      </c>
      <c r="Q242" s="137"/>
      <c r="R242" s="137" t="str">
        <f>IF(留学状況調査入力票!N251="","",留学状況調査入力票!N251)</f>
        <v/>
      </c>
      <c r="S242" s="137"/>
      <c r="T242" s="137" t="str">
        <f>IF(留学状況調査入力票!O251="","",留学状況調査入力票!O251)</f>
        <v/>
      </c>
      <c r="U242" s="137"/>
      <c r="V242" s="137" t="str">
        <f>IF(留学状況調査入力票!P251="","",留学状況調査入力票!P251)</f>
        <v/>
      </c>
      <c r="W242" s="137"/>
      <c r="X242" s="137" t="str">
        <f>IF(OR(留学状況調査入力票!Q251="",留学状況調査入力票!R251=""),"",留学状況調査入力票!Q251&amp;留学状況調査入力票!R251)</f>
        <v/>
      </c>
      <c r="Y242" s="137"/>
      <c r="Z242" s="137"/>
      <c r="AA242" s="137"/>
      <c r="AB242" s="125" t="str">
        <f>IF(留学状況調査入力票!S251="","",留学状況調査入力票!S251)</f>
        <v/>
      </c>
      <c r="AC242" s="136" t="str">
        <f t="shared" si="9"/>
        <v/>
      </c>
      <c r="AD242" s="125" t="str">
        <f>IF(OR(C242="",留学状況調査入力票!$C$8=""),"",留学状況調査入力票!$C$8)</f>
        <v/>
      </c>
      <c r="AE242" s="136" t="str">
        <f>IF(留学状況調査入力票!AK251="","",留学状況調査入力票!AK251)</f>
        <v/>
      </c>
      <c r="AF242" s="136" t="str">
        <f>IF(留学状況調査入力票!AL251="","",留学状況調査入力票!AL251)</f>
        <v/>
      </c>
      <c r="AG242" s="136" t="str">
        <f>IF(留学状況調査入力票!AM251="","",留学状況調査入力票!AM251)</f>
        <v/>
      </c>
      <c r="AH242" s="136" t="str">
        <f>IF(留学状況調査入力票!AN251="","",留学状況調査入力票!AN251)</f>
        <v/>
      </c>
      <c r="AI242" s="136" t="str">
        <f>IF(留学状況調査入力票!AO251="","",留学状況調査入力票!AO251)</f>
        <v/>
      </c>
      <c r="AJ242" s="136" t="str">
        <f>IF(留学状況調査入力票!AP251="","",留学状況調査入力票!AP251)</f>
        <v/>
      </c>
      <c r="AK242" s="136" t="str">
        <f>IF(留学状況調査入力票!AQ251="","",留学状況調査入力票!AQ251)</f>
        <v/>
      </c>
    </row>
    <row r="243" spans="1:37">
      <c r="A243" s="137" t="str">
        <f t="shared" si="8"/>
        <v/>
      </c>
      <c r="B243" s="136"/>
      <c r="C243" s="137" t="str">
        <f>IF(留学状況調査入力票!A252="","",留学状況調査入力票!A252)</f>
        <v/>
      </c>
      <c r="D243" s="137" t="str">
        <f>IF(OR(留学状況調査入力票!C252="",留学状況調査入力票!D252="",留学状況調査入力票!E252=""),"",留学状況調査入力票!C252&amp;留学状況調査入力票!D252&amp;留学状況調査入力票!E252)</f>
        <v/>
      </c>
      <c r="E243" s="137"/>
      <c r="F243" s="136" t="str">
        <f>IF(留学状況調査入力票!A252="","",6)</f>
        <v/>
      </c>
      <c r="G243" s="137"/>
      <c r="H243" s="137" t="str">
        <f>IF(留学状況調査入力票!F252="","",留学状況調査入力票!F252)</f>
        <v/>
      </c>
      <c r="I243" s="137"/>
      <c r="J243" s="137" t="str">
        <f>IF(OR(留学状況調査入力票!G252="",留学状況調査入力票!H252=""),"",留学状況調査入力票!G252&amp;留学状況調査入力票!H252)</f>
        <v/>
      </c>
      <c r="K243" s="137"/>
      <c r="L243" s="137" t="str">
        <f>IF(留学状況調査入力票!I252="","",留学状況調査入力票!I252)</f>
        <v/>
      </c>
      <c r="M243" s="137"/>
      <c r="N243" s="137" t="str">
        <f>IF(留学状況調査入力票!J252="","",留学状況調査入力票!J252)</f>
        <v/>
      </c>
      <c r="O243" s="137"/>
      <c r="P243" s="137" t="str">
        <f>IF(OR(留学状況調査入力票!K252="",留学状況調査入力票!L252="",留学状況調査入力票!M252=""),"",留学状況調査入力票!K252&amp;留学状況調査入力票!L252&amp;留学状況調査入力票!M252)</f>
        <v/>
      </c>
      <c r="Q243" s="137"/>
      <c r="R243" s="137" t="str">
        <f>IF(留学状況調査入力票!N252="","",留学状況調査入力票!N252)</f>
        <v/>
      </c>
      <c r="S243" s="137"/>
      <c r="T243" s="137" t="str">
        <f>IF(留学状況調査入力票!O252="","",留学状況調査入力票!O252)</f>
        <v/>
      </c>
      <c r="U243" s="137"/>
      <c r="V243" s="137" t="str">
        <f>IF(留学状況調査入力票!P252="","",留学状況調査入力票!P252)</f>
        <v/>
      </c>
      <c r="W243" s="137"/>
      <c r="X243" s="137" t="str">
        <f>IF(OR(留学状況調査入力票!Q252="",留学状況調査入力票!R252=""),"",留学状況調査入力票!Q252&amp;留学状況調査入力票!R252)</f>
        <v/>
      </c>
      <c r="Y243" s="137"/>
      <c r="Z243" s="137"/>
      <c r="AA243" s="137"/>
      <c r="AB243" s="125" t="str">
        <f>IF(留学状況調査入力票!S252="","",留学状況調査入力票!S252)</f>
        <v/>
      </c>
      <c r="AC243" s="136" t="str">
        <f t="shared" si="9"/>
        <v/>
      </c>
      <c r="AD243" s="125" t="str">
        <f>IF(OR(C243="",留学状況調査入力票!$C$8=""),"",留学状況調査入力票!$C$8)</f>
        <v/>
      </c>
      <c r="AE243" s="136" t="str">
        <f>IF(留学状況調査入力票!AK252="","",留学状況調査入力票!AK252)</f>
        <v/>
      </c>
      <c r="AF243" s="136" t="str">
        <f>IF(留学状況調査入力票!AL252="","",留学状況調査入力票!AL252)</f>
        <v/>
      </c>
      <c r="AG243" s="136" t="str">
        <f>IF(留学状況調査入力票!AM252="","",留学状況調査入力票!AM252)</f>
        <v/>
      </c>
      <c r="AH243" s="136" t="str">
        <f>IF(留学状況調査入力票!AN252="","",留学状況調査入力票!AN252)</f>
        <v/>
      </c>
      <c r="AI243" s="136" t="str">
        <f>IF(留学状況調査入力票!AO252="","",留学状況調査入力票!AO252)</f>
        <v/>
      </c>
      <c r="AJ243" s="136" t="str">
        <f>IF(留学状況調査入力票!AP252="","",留学状況調査入力票!AP252)</f>
        <v/>
      </c>
      <c r="AK243" s="136" t="str">
        <f>IF(留学状況調査入力票!AQ252="","",留学状況調査入力票!AQ252)</f>
        <v/>
      </c>
    </row>
    <row r="244" spans="1:37">
      <c r="A244" s="137" t="str">
        <f t="shared" si="8"/>
        <v/>
      </c>
      <c r="B244" s="136"/>
      <c r="C244" s="137" t="str">
        <f>IF(留学状況調査入力票!A253="","",留学状況調査入力票!A253)</f>
        <v/>
      </c>
      <c r="D244" s="137" t="str">
        <f>IF(OR(留学状況調査入力票!C253="",留学状況調査入力票!D253="",留学状況調査入力票!E253=""),"",留学状況調査入力票!C253&amp;留学状況調査入力票!D253&amp;留学状況調査入力票!E253)</f>
        <v/>
      </c>
      <c r="E244" s="137"/>
      <c r="F244" s="136" t="str">
        <f>IF(留学状況調査入力票!A253="","",6)</f>
        <v/>
      </c>
      <c r="G244" s="137"/>
      <c r="H244" s="137" t="str">
        <f>IF(留学状況調査入力票!F253="","",留学状況調査入力票!F253)</f>
        <v/>
      </c>
      <c r="I244" s="137"/>
      <c r="J244" s="137" t="str">
        <f>IF(OR(留学状況調査入力票!G253="",留学状況調査入力票!H253=""),"",留学状況調査入力票!G253&amp;留学状況調査入力票!H253)</f>
        <v/>
      </c>
      <c r="K244" s="137"/>
      <c r="L244" s="137" t="str">
        <f>IF(留学状況調査入力票!I253="","",留学状況調査入力票!I253)</f>
        <v/>
      </c>
      <c r="M244" s="137"/>
      <c r="N244" s="137" t="str">
        <f>IF(留学状況調査入力票!J253="","",留学状況調査入力票!J253)</f>
        <v/>
      </c>
      <c r="O244" s="137"/>
      <c r="P244" s="137" t="str">
        <f>IF(OR(留学状況調査入力票!K253="",留学状況調査入力票!L253="",留学状況調査入力票!M253=""),"",留学状況調査入力票!K253&amp;留学状況調査入力票!L253&amp;留学状況調査入力票!M253)</f>
        <v/>
      </c>
      <c r="Q244" s="137"/>
      <c r="R244" s="137" t="str">
        <f>IF(留学状況調査入力票!N253="","",留学状況調査入力票!N253)</f>
        <v/>
      </c>
      <c r="S244" s="137"/>
      <c r="T244" s="137" t="str">
        <f>IF(留学状況調査入力票!O253="","",留学状況調査入力票!O253)</f>
        <v/>
      </c>
      <c r="U244" s="137"/>
      <c r="V244" s="137" t="str">
        <f>IF(留学状況調査入力票!P253="","",留学状況調査入力票!P253)</f>
        <v/>
      </c>
      <c r="W244" s="137"/>
      <c r="X244" s="137" t="str">
        <f>IF(OR(留学状況調査入力票!Q253="",留学状況調査入力票!R253=""),"",留学状況調査入力票!Q253&amp;留学状況調査入力票!R253)</f>
        <v/>
      </c>
      <c r="Y244" s="137"/>
      <c r="Z244" s="137"/>
      <c r="AA244" s="137"/>
      <c r="AB244" s="125" t="str">
        <f>IF(留学状況調査入力票!S253="","",留学状況調査入力票!S253)</f>
        <v/>
      </c>
      <c r="AC244" s="136" t="str">
        <f t="shared" si="9"/>
        <v/>
      </c>
      <c r="AD244" s="125" t="str">
        <f>IF(OR(C244="",留学状況調査入力票!$C$8=""),"",留学状況調査入力票!$C$8)</f>
        <v/>
      </c>
      <c r="AE244" s="136" t="str">
        <f>IF(留学状況調査入力票!AK253="","",留学状況調査入力票!AK253)</f>
        <v/>
      </c>
      <c r="AF244" s="136" t="str">
        <f>IF(留学状況調査入力票!AL253="","",留学状況調査入力票!AL253)</f>
        <v/>
      </c>
      <c r="AG244" s="136" t="str">
        <f>IF(留学状況調査入力票!AM253="","",留学状況調査入力票!AM253)</f>
        <v/>
      </c>
      <c r="AH244" s="136" t="str">
        <f>IF(留学状況調査入力票!AN253="","",留学状況調査入力票!AN253)</f>
        <v/>
      </c>
      <c r="AI244" s="136" t="str">
        <f>IF(留学状況調査入力票!AO253="","",留学状況調査入力票!AO253)</f>
        <v/>
      </c>
      <c r="AJ244" s="136" t="str">
        <f>IF(留学状況調査入力票!AP253="","",留学状況調査入力票!AP253)</f>
        <v/>
      </c>
      <c r="AK244" s="136" t="str">
        <f>IF(留学状況調査入力票!AQ253="","",留学状況調査入力票!AQ253)</f>
        <v/>
      </c>
    </row>
    <row r="245" spans="1:37">
      <c r="A245" s="137" t="str">
        <f t="shared" si="8"/>
        <v/>
      </c>
      <c r="B245" s="136"/>
      <c r="C245" s="137" t="str">
        <f>IF(留学状況調査入力票!A254="","",留学状況調査入力票!A254)</f>
        <v/>
      </c>
      <c r="D245" s="137" t="str">
        <f>IF(OR(留学状況調査入力票!C254="",留学状況調査入力票!D254="",留学状況調査入力票!E254=""),"",留学状況調査入力票!C254&amp;留学状況調査入力票!D254&amp;留学状況調査入力票!E254)</f>
        <v/>
      </c>
      <c r="E245" s="137"/>
      <c r="F245" s="136" t="str">
        <f>IF(留学状況調査入力票!A254="","",6)</f>
        <v/>
      </c>
      <c r="G245" s="137"/>
      <c r="H245" s="137" t="str">
        <f>IF(留学状況調査入力票!F254="","",留学状況調査入力票!F254)</f>
        <v/>
      </c>
      <c r="I245" s="137"/>
      <c r="J245" s="137" t="str">
        <f>IF(OR(留学状況調査入力票!G254="",留学状況調査入力票!H254=""),"",留学状況調査入力票!G254&amp;留学状況調査入力票!H254)</f>
        <v/>
      </c>
      <c r="K245" s="137"/>
      <c r="L245" s="137" t="str">
        <f>IF(留学状況調査入力票!I254="","",留学状況調査入力票!I254)</f>
        <v/>
      </c>
      <c r="M245" s="137"/>
      <c r="N245" s="137" t="str">
        <f>IF(留学状況調査入力票!J254="","",留学状況調査入力票!J254)</f>
        <v/>
      </c>
      <c r="O245" s="137"/>
      <c r="P245" s="137" t="str">
        <f>IF(OR(留学状況調査入力票!K254="",留学状況調査入力票!L254="",留学状況調査入力票!M254=""),"",留学状況調査入力票!K254&amp;留学状況調査入力票!L254&amp;留学状況調査入力票!M254)</f>
        <v/>
      </c>
      <c r="Q245" s="137"/>
      <c r="R245" s="137" t="str">
        <f>IF(留学状況調査入力票!N254="","",留学状況調査入力票!N254)</f>
        <v/>
      </c>
      <c r="S245" s="137"/>
      <c r="T245" s="137" t="str">
        <f>IF(留学状況調査入力票!O254="","",留学状況調査入力票!O254)</f>
        <v/>
      </c>
      <c r="U245" s="137"/>
      <c r="V245" s="137" t="str">
        <f>IF(留学状況調査入力票!P254="","",留学状況調査入力票!P254)</f>
        <v/>
      </c>
      <c r="W245" s="137"/>
      <c r="X245" s="137" t="str">
        <f>IF(OR(留学状況調査入力票!Q254="",留学状況調査入力票!R254=""),"",留学状況調査入力票!Q254&amp;留学状況調査入力票!R254)</f>
        <v/>
      </c>
      <c r="Y245" s="137"/>
      <c r="Z245" s="137"/>
      <c r="AA245" s="137"/>
      <c r="AB245" s="125" t="str">
        <f>IF(留学状況調査入力票!S254="","",留学状況調査入力票!S254)</f>
        <v/>
      </c>
      <c r="AC245" s="136" t="str">
        <f t="shared" si="9"/>
        <v/>
      </c>
      <c r="AD245" s="125" t="str">
        <f>IF(OR(C245="",留学状況調査入力票!$C$8=""),"",留学状況調査入力票!$C$8)</f>
        <v/>
      </c>
      <c r="AE245" s="136" t="str">
        <f>IF(留学状況調査入力票!AK254="","",留学状況調査入力票!AK254)</f>
        <v/>
      </c>
      <c r="AF245" s="136" t="str">
        <f>IF(留学状況調査入力票!AL254="","",留学状況調査入力票!AL254)</f>
        <v/>
      </c>
      <c r="AG245" s="136" t="str">
        <f>IF(留学状況調査入力票!AM254="","",留学状況調査入力票!AM254)</f>
        <v/>
      </c>
      <c r="AH245" s="136" t="str">
        <f>IF(留学状況調査入力票!AN254="","",留学状況調査入力票!AN254)</f>
        <v/>
      </c>
      <c r="AI245" s="136" t="str">
        <f>IF(留学状況調査入力票!AO254="","",留学状況調査入力票!AO254)</f>
        <v/>
      </c>
      <c r="AJ245" s="136" t="str">
        <f>IF(留学状況調査入力票!AP254="","",留学状況調査入力票!AP254)</f>
        <v/>
      </c>
      <c r="AK245" s="136" t="str">
        <f>IF(留学状況調査入力票!AQ254="","",留学状況調査入力票!AQ254)</f>
        <v/>
      </c>
    </row>
    <row r="246" spans="1:37">
      <c r="A246" s="137" t="str">
        <f t="shared" si="8"/>
        <v/>
      </c>
      <c r="B246" s="136"/>
      <c r="C246" s="137" t="str">
        <f>IF(留学状況調査入力票!A255="","",留学状況調査入力票!A255)</f>
        <v/>
      </c>
      <c r="D246" s="137" t="str">
        <f>IF(OR(留学状況調査入力票!C255="",留学状況調査入力票!D255="",留学状況調査入力票!E255=""),"",留学状況調査入力票!C255&amp;留学状況調査入力票!D255&amp;留学状況調査入力票!E255)</f>
        <v/>
      </c>
      <c r="E246" s="137"/>
      <c r="F246" s="136" t="str">
        <f>IF(留学状況調査入力票!A255="","",6)</f>
        <v/>
      </c>
      <c r="G246" s="137"/>
      <c r="H246" s="137" t="str">
        <f>IF(留学状況調査入力票!F255="","",留学状況調査入力票!F255)</f>
        <v/>
      </c>
      <c r="I246" s="137"/>
      <c r="J246" s="137" t="str">
        <f>IF(OR(留学状況調査入力票!G255="",留学状況調査入力票!H255=""),"",留学状況調査入力票!G255&amp;留学状況調査入力票!H255)</f>
        <v/>
      </c>
      <c r="K246" s="137"/>
      <c r="L246" s="137" t="str">
        <f>IF(留学状況調査入力票!I255="","",留学状況調査入力票!I255)</f>
        <v/>
      </c>
      <c r="M246" s="137"/>
      <c r="N246" s="137" t="str">
        <f>IF(留学状況調査入力票!J255="","",留学状況調査入力票!J255)</f>
        <v/>
      </c>
      <c r="O246" s="137"/>
      <c r="P246" s="137" t="str">
        <f>IF(OR(留学状況調査入力票!K255="",留学状況調査入力票!L255="",留学状況調査入力票!M255=""),"",留学状況調査入力票!K255&amp;留学状況調査入力票!L255&amp;留学状況調査入力票!M255)</f>
        <v/>
      </c>
      <c r="Q246" s="137"/>
      <c r="R246" s="137" t="str">
        <f>IF(留学状況調査入力票!N255="","",留学状況調査入力票!N255)</f>
        <v/>
      </c>
      <c r="S246" s="137"/>
      <c r="T246" s="137" t="str">
        <f>IF(留学状況調査入力票!O255="","",留学状況調査入力票!O255)</f>
        <v/>
      </c>
      <c r="U246" s="137"/>
      <c r="V246" s="137" t="str">
        <f>IF(留学状況調査入力票!P255="","",留学状況調査入力票!P255)</f>
        <v/>
      </c>
      <c r="W246" s="137"/>
      <c r="X246" s="137" t="str">
        <f>IF(OR(留学状況調査入力票!Q255="",留学状況調査入力票!R255=""),"",留学状況調査入力票!Q255&amp;留学状況調査入力票!R255)</f>
        <v/>
      </c>
      <c r="Y246" s="137"/>
      <c r="Z246" s="137"/>
      <c r="AA246" s="137"/>
      <c r="AB246" s="125" t="str">
        <f>IF(留学状況調査入力票!S255="","",留学状況調査入力票!S255)</f>
        <v/>
      </c>
      <c r="AC246" s="136" t="str">
        <f t="shared" si="9"/>
        <v/>
      </c>
      <c r="AD246" s="125" t="str">
        <f>IF(OR(C246="",留学状況調査入力票!$C$8=""),"",留学状況調査入力票!$C$8)</f>
        <v/>
      </c>
      <c r="AE246" s="136" t="str">
        <f>IF(留学状況調査入力票!AK255="","",留学状況調査入力票!AK255)</f>
        <v/>
      </c>
      <c r="AF246" s="136" t="str">
        <f>IF(留学状況調査入力票!AL255="","",留学状況調査入力票!AL255)</f>
        <v/>
      </c>
      <c r="AG246" s="136" t="str">
        <f>IF(留学状況調査入力票!AM255="","",留学状況調査入力票!AM255)</f>
        <v/>
      </c>
      <c r="AH246" s="136" t="str">
        <f>IF(留学状況調査入力票!AN255="","",留学状況調査入力票!AN255)</f>
        <v/>
      </c>
      <c r="AI246" s="136" t="str">
        <f>IF(留学状況調査入力票!AO255="","",留学状況調査入力票!AO255)</f>
        <v/>
      </c>
      <c r="AJ246" s="136" t="str">
        <f>IF(留学状況調査入力票!AP255="","",留学状況調査入力票!AP255)</f>
        <v/>
      </c>
      <c r="AK246" s="136" t="str">
        <f>IF(留学状況調査入力票!AQ255="","",留学状況調査入力票!AQ255)</f>
        <v/>
      </c>
    </row>
    <row r="247" spans="1:37">
      <c r="A247" s="137" t="str">
        <f t="shared" si="8"/>
        <v/>
      </c>
      <c r="B247" s="136"/>
      <c r="C247" s="137" t="str">
        <f>IF(留学状況調査入力票!A256="","",留学状況調査入力票!A256)</f>
        <v/>
      </c>
      <c r="D247" s="137" t="str">
        <f>IF(OR(留学状況調査入力票!C256="",留学状況調査入力票!D256="",留学状況調査入力票!E256=""),"",留学状況調査入力票!C256&amp;留学状況調査入力票!D256&amp;留学状況調査入力票!E256)</f>
        <v/>
      </c>
      <c r="E247" s="137"/>
      <c r="F247" s="136" t="str">
        <f>IF(留学状況調査入力票!A256="","",6)</f>
        <v/>
      </c>
      <c r="G247" s="137"/>
      <c r="H247" s="137" t="str">
        <f>IF(留学状況調査入力票!F256="","",留学状況調査入力票!F256)</f>
        <v/>
      </c>
      <c r="I247" s="137"/>
      <c r="J247" s="137" t="str">
        <f>IF(OR(留学状況調査入力票!G256="",留学状況調査入力票!H256=""),"",留学状況調査入力票!G256&amp;留学状況調査入力票!H256)</f>
        <v/>
      </c>
      <c r="K247" s="137"/>
      <c r="L247" s="137" t="str">
        <f>IF(留学状況調査入力票!I256="","",留学状況調査入力票!I256)</f>
        <v/>
      </c>
      <c r="M247" s="137"/>
      <c r="N247" s="137" t="str">
        <f>IF(留学状況調査入力票!J256="","",留学状況調査入力票!J256)</f>
        <v/>
      </c>
      <c r="O247" s="137"/>
      <c r="P247" s="137" t="str">
        <f>IF(OR(留学状況調査入力票!K256="",留学状況調査入力票!L256="",留学状況調査入力票!M256=""),"",留学状況調査入力票!K256&amp;留学状況調査入力票!L256&amp;留学状況調査入力票!M256)</f>
        <v/>
      </c>
      <c r="Q247" s="137"/>
      <c r="R247" s="137" t="str">
        <f>IF(留学状況調査入力票!N256="","",留学状況調査入力票!N256)</f>
        <v/>
      </c>
      <c r="S247" s="137"/>
      <c r="T247" s="137" t="str">
        <f>IF(留学状況調査入力票!O256="","",留学状況調査入力票!O256)</f>
        <v/>
      </c>
      <c r="U247" s="137"/>
      <c r="V247" s="137" t="str">
        <f>IF(留学状況調査入力票!P256="","",留学状況調査入力票!P256)</f>
        <v/>
      </c>
      <c r="W247" s="137"/>
      <c r="X247" s="137" t="str">
        <f>IF(OR(留学状況調査入力票!Q256="",留学状況調査入力票!R256=""),"",留学状況調査入力票!Q256&amp;留学状況調査入力票!R256)</f>
        <v/>
      </c>
      <c r="Y247" s="137"/>
      <c r="Z247" s="137"/>
      <c r="AA247" s="137"/>
      <c r="AB247" s="125" t="str">
        <f>IF(留学状況調査入力票!S256="","",留学状況調査入力票!S256)</f>
        <v/>
      </c>
      <c r="AC247" s="136" t="str">
        <f t="shared" si="9"/>
        <v/>
      </c>
      <c r="AD247" s="125" t="str">
        <f>IF(OR(C247="",留学状況調査入力票!$C$8=""),"",留学状況調査入力票!$C$8)</f>
        <v/>
      </c>
      <c r="AE247" s="136" t="str">
        <f>IF(留学状況調査入力票!AK256="","",留学状況調査入力票!AK256)</f>
        <v/>
      </c>
      <c r="AF247" s="136" t="str">
        <f>IF(留学状況調査入力票!AL256="","",留学状況調査入力票!AL256)</f>
        <v/>
      </c>
      <c r="AG247" s="136" t="str">
        <f>IF(留学状況調査入力票!AM256="","",留学状況調査入力票!AM256)</f>
        <v/>
      </c>
      <c r="AH247" s="136" t="str">
        <f>IF(留学状況調査入力票!AN256="","",留学状況調査入力票!AN256)</f>
        <v/>
      </c>
      <c r="AI247" s="136" t="str">
        <f>IF(留学状況調査入力票!AO256="","",留学状況調査入力票!AO256)</f>
        <v/>
      </c>
      <c r="AJ247" s="136" t="str">
        <f>IF(留学状況調査入力票!AP256="","",留学状況調査入力票!AP256)</f>
        <v/>
      </c>
      <c r="AK247" s="136" t="str">
        <f>IF(留学状況調査入力票!AQ256="","",留学状況調査入力票!AQ256)</f>
        <v/>
      </c>
    </row>
    <row r="248" spans="1:37">
      <c r="A248" s="137" t="str">
        <f t="shared" si="8"/>
        <v/>
      </c>
      <c r="B248" s="136"/>
      <c r="C248" s="137" t="str">
        <f>IF(留学状況調査入力票!A257="","",留学状況調査入力票!A257)</f>
        <v/>
      </c>
      <c r="D248" s="137" t="str">
        <f>IF(OR(留学状況調査入力票!C257="",留学状況調査入力票!D257="",留学状況調査入力票!E257=""),"",留学状況調査入力票!C257&amp;留学状況調査入力票!D257&amp;留学状況調査入力票!E257)</f>
        <v/>
      </c>
      <c r="E248" s="137"/>
      <c r="F248" s="136" t="str">
        <f>IF(留学状況調査入力票!A257="","",6)</f>
        <v/>
      </c>
      <c r="G248" s="137"/>
      <c r="H248" s="137" t="str">
        <f>IF(留学状況調査入力票!F257="","",留学状況調査入力票!F257)</f>
        <v/>
      </c>
      <c r="I248" s="137"/>
      <c r="J248" s="137" t="str">
        <f>IF(OR(留学状況調査入力票!G257="",留学状況調査入力票!H257=""),"",留学状況調査入力票!G257&amp;留学状況調査入力票!H257)</f>
        <v/>
      </c>
      <c r="K248" s="137"/>
      <c r="L248" s="137" t="str">
        <f>IF(留学状況調査入力票!I257="","",留学状況調査入力票!I257)</f>
        <v/>
      </c>
      <c r="M248" s="137"/>
      <c r="N248" s="137" t="str">
        <f>IF(留学状況調査入力票!J257="","",留学状況調査入力票!J257)</f>
        <v/>
      </c>
      <c r="O248" s="137"/>
      <c r="P248" s="137" t="str">
        <f>IF(OR(留学状況調査入力票!K257="",留学状況調査入力票!L257="",留学状況調査入力票!M257=""),"",留学状況調査入力票!K257&amp;留学状況調査入力票!L257&amp;留学状況調査入力票!M257)</f>
        <v/>
      </c>
      <c r="Q248" s="137"/>
      <c r="R248" s="137" t="str">
        <f>IF(留学状況調査入力票!N257="","",留学状況調査入力票!N257)</f>
        <v/>
      </c>
      <c r="S248" s="137"/>
      <c r="T248" s="137" t="str">
        <f>IF(留学状況調査入力票!O257="","",留学状況調査入力票!O257)</f>
        <v/>
      </c>
      <c r="U248" s="137"/>
      <c r="V248" s="137" t="str">
        <f>IF(留学状況調査入力票!P257="","",留学状況調査入力票!P257)</f>
        <v/>
      </c>
      <c r="W248" s="137"/>
      <c r="X248" s="137" t="str">
        <f>IF(OR(留学状況調査入力票!Q257="",留学状況調査入力票!R257=""),"",留学状況調査入力票!Q257&amp;留学状況調査入力票!R257)</f>
        <v/>
      </c>
      <c r="Y248" s="137"/>
      <c r="Z248" s="137"/>
      <c r="AA248" s="137"/>
      <c r="AB248" s="125" t="str">
        <f>IF(留学状況調査入力票!S257="","",留学状況調査入力票!S257)</f>
        <v/>
      </c>
      <c r="AC248" s="136" t="str">
        <f t="shared" si="9"/>
        <v/>
      </c>
      <c r="AD248" s="125" t="str">
        <f>IF(OR(C248="",留学状況調査入力票!$C$8=""),"",留学状況調査入力票!$C$8)</f>
        <v/>
      </c>
      <c r="AE248" s="136" t="str">
        <f>IF(留学状況調査入力票!AK257="","",留学状況調査入力票!AK257)</f>
        <v/>
      </c>
      <c r="AF248" s="136" t="str">
        <f>IF(留学状況調査入力票!AL257="","",留学状況調査入力票!AL257)</f>
        <v/>
      </c>
      <c r="AG248" s="136" t="str">
        <f>IF(留学状況調査入力票!AM257="","",留学状況調査入力票!AM257)</f>
        <v/>
      </c>
      <c r="AH248" s="136" t="str">
        <f>IF(留学状況調査入力票!AN257="","",留学状況調査入力票!AN257)</f>
        <v/>
      </c>
      <c r="AI248" s="136" t="str">
        <f>IF(留学状況調査入力票!AO257="","",留学状況調査入力票!AO257)</f>
        <v/>
      </c>
      <c r="AJ248" s="136" t="str">
        <f>IF(留学状況調査入力票!AP257="","",留学状況調査入力票!AP257)</f>
        <v/>
      </c>
      <c r="AK248" s="136" t="str">
        <f>IF(留学状況調査入力票!AQ257="","",留学状況調査入力票!AQ257)</f>
        <v/>
      </c>
    </row>
    <row r="249" spans="1:37">
      <c r="A249" s="137" t="str">
        <f t="shared" si="8"/>
        <v/>
      </c>
      <c r="B249" s="136"/>
      <c r="C249" s="137" t="str">
        <f>IF(留学状況調査入力票!A258="","",留学状況調査入力票!A258)</f>
        <v/>
      </c>
      <c r="D249" s="137" t="str">
        <f>IF(OR(留学状況調査入力票!C258="",留学状況調査入力票!D258="",留学状況調査入力票!E258=""),"",留学状況調査入力票!C258&amp;留学状況調査入力票!D258&amp;留学状況調査入力票!E258)</f>
        <v/>
      </c>
      <c r="E249" s="137"/>
      <c r="F249" s="136" t="str">
        <f>IF(留学状況調査入力票!A258="","",6)</f>
        <v/>
      </c>
      <c r="G249" s="137"/>
      <c r="H249" s="137" t="str">
        <f>IF(留学状況調査入力票!F258="","",留学状況調査入力票!F258)</f>
        <v/>
      </c>
      <c r="I249" s="137"/>
      <c r="J249" s="137" t="str">
        <f>IF(OR(留学状況調査入力票!G258="",留学状況調査入力票!H258=""),"",留学状況調査入力票!G258&amp;留学状況調査入力票!H258)</f>
        <v/>
      </c>
      <c r="K249" s="137"/>
      <c r="L249" s="137" t="str">
        <f>IF(留学状況調査入力票!I258="","",留学状況調査入力票!I258)</f>
        <v/>
      </c>
      <c r="M249" s="137"/>
      <c r="N249" s="137" t="str">
        <f>IF(留学状況調査入力票!J258="","",留学状況調査入力票!J258)</f>
        <v/>
      </c>
      <c r="O249" s="137"/>
      <c r="P249" s="137" t="str">
        <f>IF(OR(留学状況調査入力票!K258="",留学状況調査入力票!L258="",留学状況調査入力票!M258=""),"",留学状況調査入力票!K258&amp;留学状況調査入力票!L258&amp;留学状況調査入力票!M258)</f>
        <v/>
      </c>
      <c r="Q249" s="137"/>
      <c r="R249" s="137" t="str">
        <f>IF(留学状況調査入力票!N258="","",留学状況調査入力票!N258)</f>
        <v/>
      </c>
      <c r="S249" s="137"/>
      <c r="T249" s="137" t="str">
        <f>IF(留学状況調査入力票!O258="","",留学状況調査入力票!O258)</f>
        <v/>
      </c>
      <c r="U249" s="137"/>
      <c r="V249" s="137" t="str">
        <f>IF(留学状況調査入力票!P258="","",留学状況調査入力票!P258)</f>
        <v/>
      </c>
      <c r="W249" s="137"/>
      <c r="X249" s="137" t="str">
        <f>IF(OR(留学状況調査入力票!Q258="",留学状況調査入力票!R258=""),"",留学状況調査入力票!Q258&amp;留学状況調査入力票!R258)</f>
        <v/>
      </c>
      <c r="Y249" s="137"/>
      <c r="Z249" s="137"/>
      <c r="AA249" s="137"/>
      <c r="AB249" s="125" t="str">
        <f>IF(留学状況調査入力票!S258="","",留学状況調査入力票!S258)</f>
        <v/>
      </c>
      <c r="AC249" s="136" t="str">
        <f t="shared" si="9"/>
        <v/>
      </c>
      <c r="AD249" s="125" t="str">
        <f>IF(OR(C249="",留学状況調査入力票!$C$8=""),"",留学状況調査入力票!$C$8)</f>
        <v/>
      </c>
      <c r="AE249" s="136" t="str">
        <f>IF(留学状況調査入力票!AK258="","",留学状況調査入力票!AK258)</f>
        <v/>
      </c>
      <c r="AF249" s="136" t="str">
        <f>IF(留学状況調査入力票!AL258="","",留学状況調査入力票!AL258)</f>
        <v/>
      </c>
      <c r="AG249" s="136" t="str">
        <f>IF(留学状況調査入力票!AM258="","",留学状況調査入力票!AM258)</f>
        <v/>
      </c>
      <c r="AH249" s="136" t="str">
        <f>IF(留学状況調査入力票!AN258="","",留学状況調査入力票!AN258)</f>
        <v/>
      </c>
      <c r="AI249" s="136" t="str">
        <f>IF(留学状況調査入力票!AO258="","",留学状況調査入力票!AO258)</f>
        <v/>
      </c>
      <c r="AJ249" s="136" t="str">
        <f>IF(留学状況調査入力票!AP258="","",留学状況調査入力票!AP258)</f>
        <v/>
      </c>
      <c r="AK249" s="136" t="str">
        <f>IF(留学状況調査入力票!AQ258="","",留学状況調査入力票!AQ258)</f>
        <v/>
      </c>
    </row>
    <row r="250" spans="1:37">
      <c r="A250" s="137" t="str">
        <f t="shared" si="8"/>
        <v/>
      </c>
      <c r="B250" s="136"/>
      <c r="C250" s="137" t="str">
        <f>IF(留学状況調査入力票!A259="","",留学状況調査入力票!A259)</f>
        <v/>
      </c>
      <c r="D250" s="137" t="str">
        <f>IF(OR(留学状況調査入力票!C259="",留学状況調査入力票!D259="",留学状況調査入力票!E259=""),"",留学状況調査入力票!C259&amp;留学状況調査入力票!D259&amp;留学状況調査入力票!E259)</f>
        <v/>
      </c>
      <c r="E250" s="137"/>
      <c r="F250" s="136" t="str">
        <f>IF(留学状況調査入力票!A259="","",6)</f>
        <v/>
      </c>
      <c r="G250" s="137"/>
      <c r="H250" s="137" t="str">
        <f>IF(留学状況調査入力票!F259="","",留学状況調査入力票!F259)</f>
        <v/>
      </c>
      <c r="I250" s="137"/>
      <c r="J250" s="137" t="str">
        <f>IF(OR(留学状況調査入力票!G259="",留学状況調査入力票!H259=""),"",留学状況調査入力票!G259&amp;留学状況調査入力票!H259)</f>
        <v/>
      </c>
      <c r="K250" s="137"/>
      <c r="L250" s="137" t="str">
        <f>IF(留学状況調査入力票!I259="","",留学状況調査入力票!I259)</f>
        <v/>
      </c>
      <c r="M250" s="137"/>
      <c r="N250" s="137" t="str">
        <f>IF(留学状況調査入力票!J259="","",留学状況調査入力票!J259)</f>
        <v/>
      </c>
      <c r="O250" s="137"/>
      <c r="P250" s="137" t="str">
        <f>IF(OR(留学状況調査入力票!K259="",留学状況調査入力票!L259="",留学状況調査入力票!M259=""),"",留学状況調査入力票!K259&amp;留学状況調査入力票!L259&amp;留学状況調査入力票!M259)</f>
        <v/>
      </c>
      <c r="Q250" s="137"/>
      <c r="R250" s="137" t="str">
        <f>IF(留学状況調査入力票!N259="","",留学状況調査入力票!N259)</f>
        <v/>
      </c>
      <c r="S250" s="137"/>
      <c r="T250" s="137" t="str">
        <f>IF(留学状況調査入力票!O259="","",留学状況調査入力票!O259)</f>
        <v/>
      </c>
      <c r="U250" s="137"/>
      <c r="V250" s="137" t="str">
        <f>IF(留学状況調査入力票!P259="","",留学状況調査入力票!P259)</f>
        <v/>
      </c>
      <c r="W250" s="137"/>
      <c r="X250" s="137" t="str">
        <f>IF(OR(留学状況調査入力票!Q259="",留学状況調査入力票!R259=""),"",留学状況調査入力票!Q259&amp;留学状況調査入力票!R259)</f>
        <v/>
      </c>
      <c r="Y250" s="137"/>
      <c r="Z250" s="137"/>
      <c r="AA250" s="137"/>
      <c r="AB250" s="125" t="str">
        <f>IF(留学状況調査入力票!S259="","",留学状況調査入力票!S259)</f>
        <v/>
      </c>
      <c r="AC250" s="136" t="str">
        <f t="shared" si="9"/>
        <v/>
      </c>
      <c r="AD250" s="125" t="str">
        <f>IF(OR(C250="",留学状況調査入力票!$C$8=""),"",留学状況調査入力票!$C$8)</f>
        <v/>
      </c>
      <c r="AE250" s="136" t="str">
        <f>IF(留学状況調査入力票!AK259="","",留学状況調査入力票!AK259)</f>
        <v/>
      </c>
      <c r="AF250" s="136" t="str">
        <f>IF(留学状況調査入力票!AL259="","",留学状況調査入力票!AL259)</f>
        <v/>
      </c>
      <c r="AG250" s="136" t="str">
        <f>IF(留学状況調査入力票!AM259="","",留学状況調査入力票!AM259)</f>
        <v/>
      </c>
      <c r="AH250" s="136" t="str">
        <f>IF(留学状況調査入力票!AN259="","",留学状況調査入力票!AN259)</f>
        <v/>
      </c>
      <c r="AI250" s="136" t="str">
        <f>IF(留学状況調査入力票!AO259="","",留学状況調査入力票!AO259)</f>
        <v/>
      </c>
      <c r="AJ250" s="136" t="str">
        <f>IF(留学状況調査入力票!AP259="","",留学状況調査入力票!AP259)</f>
        <v/>
      </c>
      <c r="AK250" s="136" t="str">
        <f>IF(留学状況調査入力票!AQ259="","",留学状況調査入力票!AQ259)</f>
        <v/>
      </c>
    </row>
    <row r="251" spans="1:37">
      <c r="A251" s="137" t="str">
        <f t="shared" si="8"/>
        <v/>
      </c>
      <c r="B251" s="136"/>
      <c r="C251" s="137" t="str">
        <f>IF(留学状況調査入力票!A260="","",留学状況調査入力票!A260)</f>
        <v/>
      </c>
      <c r="D251" s="137" t="str">
        <f>IF(OR(留学状況調査入力票!C260="",留学状況調査入力票!D260="",留学状況調査入力票!E260=""),"",留学状況調査入力票!C260&amp;留学状況調査入力票!D260&amp;留学状況調査入力票!E260)</f>
        <v/>
      </c>
      <c r="E251" s="137"/>
      <c r="F251" s="136" t="str">
        <f>IF(留学状況調査入力票!A260="","",6)</f>
        <v/>
      </c>
      <c r="G251" s="137"/>
      <c r="H251" s="137" t="str">
        <f>IF(留学状況調査入力票!F260="","",留学状況調査入力票!F260)</f>
        <v/>
      </c>
      <c r="I251" s="137"/>
      <c r="J251" s="137" t="str">
        <f>IF(OR(留学状況調査入力票!G260="",留学状況調査入力票!H260=""),"",留学状況調査入力票!G260&amp;留学状況調査入力票!H260)</f>
        <v/>
      </c>
      <c r="K251" s="137"/>
      <c r="L251" s="137" t="str">
        <f>IF(留学状況調査入力票!I260="","",留学状況調査入力票!I260)</f>
        <v/>
      </c>
      <c r="M251" s="137"/>
      <c r="N251" s="137" t="str">
        <f>IF(留学状況調査入力票!J260="","",留学状況調査入力票!J260)</f>
        <v/>
      </c>
      <c r="O251" s="137"/>
      <c r="P251" s="137" t="str">
        <f>IF(OR(留学状況調査入力票!K260="",留学状況調査入力票!L260="",留学状況調査入力票!M260=""),"",留学状況調査入力票!K260&amp;留学状況調査入力票!L260&amp;留学状況調査入力票!M260)</f>
        <v/>
      </c>
      <c r="Q251" s="137"/>
      <c r="R251" s="137" t="str">
        <f>IF(留学状況調査入力票!N260="","",留学状況調査入力票!N260)</f>
        <v/>
      </c>
      <c r="S251" s="137"/>
      <c r="T251" s="137" t="str">
        <f>IF(留学状況調査入力票!O260="","",留学状況調査入力票!O260)</f>
        <v/>
      </c>
      <c r="U251" s="137"/>
      <c r="V251" s="137" t="str">
        <f>IF(留学状況調査入力票!P260="","",留学状況調査入力票!P260)</f>
        <v/>
      </c>
      <c r="W251" s="137"/>
      <c r="X251" s="137" t="str">
        <f>IF(OR(留学状況調査入力票!Q260="",留学状況調査入力票!R260=""),"",留学状況調査入力票!Q260&amp;留学状況調査入力票!R260)</f>
        <v/>
      </c>
      <c r="Y251" s="137"/>
      <c r="Z251" s="137"/>
      <c r="AA251" s="137"/>
      <c r="AB251" s="125" t="str">
        <f>IF(留学状況調査入力票!S260="","",留学状況調査入力票!S260)</f>
        <v/>
      </c>
      <c r="AC251" s="136" t="str">
        <f t="shared" si="9"/>
        <v/>
      </c>
      <c r="AD251" s="125" t="str">
        <f>IF(OR(C251="",留学状況調査入力票!$C$8=""),"",留学状況調査入力票!$C$8)</f>
        <v/>
      </c>
      <c r="AE251" s="136" t="str">
        <f>IF(留学状況調査入力票!AK260="","",留学状況調査入力票!AK260)</f>
        <v/>
      </c>
      <c r="AF251" s="136" t="str">
        <f>IF(留学状況調査入力票!AL260="","",留学状況調査入力票!AL260)</f>
        <v/>
      </c>
      <c r="AG251" s="136" t="str">
        <f>IF(留学状況調査入力票!AM260="","",留学状況調査入力票!AM260)</f>
        <v/>
      </c>
      <c r="AH251" s="136" t="str">
        <f>IF(留学状況調査入力票!AN260="","",留学状況調査入力票!AN260)</f>
        <v/>
      </c>
      <c r="AI251" s="136" t="str">
        <f>IF(留学状況調査入力票!AO260="","",留学状況調査入力票!AO260)</f>
        <v/>
      </c>
      <c r="AJ251" s="136" t="str">
        <f>IF(留学状況調査入力票!AP260="","",留学状況調査入力票!AP260)</f>
        <v/>
      </c>
      <c r="AK251" s="136" t="str">
        <f>IF(留学状況調査入力票!AQ260="","",留学状況調査入力票!AQ260)</f>
        <v/>
      </c>
    </row>
    <row r="252" spans="1:37">
      <c r="A252" s="137" t="str">
        <f t="shared" si="8"/>
        <v/>
      </c>
      <c r="B252" s="136"/>
      <c r="C252" s="137" t="str">
        <f>IF(留学状況調査入力票!A261="","",留学状況調査入力票!A261)</f>
        <v/>
      </c>
      <c r="D252" s="137" t="str">
        <f>IF(OR(留学状況調査入力票!C261="",留学状況調査入力票!D261="",留学状況調査入力票!E261=""),"",留学状況調査入力票!C261&amp;留学状況調査入力票!D261&amp;留学状況調査入力票!E261)</f>
        <v/>
      </c>
      <c r="E252" s="137"/>
      <c r="F252" s="136" t="str">
        <f>IF(留学状況調査入力票!A261="","",6)</f>
        <v/>
      </c>
      <c r="G252" s="137"/>
      <c r="H252" s="137" t="str">
        <f>IF(留学状況調査入力票!F261="","",留学状況調査入力票!F261)</f>
        <v/>
      </c>
      <c r="I252" s="137"/>
      <c r="J252" s="137" t="str">
        <f>IF(OR(留学状況調査入力票!G261="",留学状況調査入力票!H261=""),"",留学状況調査入力票!G261&amp;留学状況調査入力票!H261)</f>
        <v/>
      </c>
      <c r="K252" s="137"/>
      <c r="L252" s="137" t="str">
        <f>IF(留学状況調査入力票!I261="","",留学状況調査入力票!I261)</f>
        <v/>
      </c>
      <c r="M252" s="137"/>
      <c r="N252" s="137" t="str">
        <f>IF(留学状況調査入力票!J261="","",留学状況調査入力票!J261)</f>
        <v/>
      </c>
      <c r="O252" s="137"/>
      <c r="P252" s="137" t="str">
        <f>IF(OR(留学状況調査入力票!K261="",留学状況調査入力票!L261="",留学状況調査入力票!M261=""),"",留学状況調査入力票!K261&amp;留学状況調査入力票!L261&amp;留学状況調査入力票!M261)</f>
        <v/>
      </c>
      <c r="Q252" s="137"/>
      <c r="R252" s="137" t="str">
        <f>IF(留学状況調査入力票!N261="","",留学状況調査入力票!N261)</f>
        <v/>
      </c>
      <c r="S252" s="137"/>
      <c r="T252" s="137" t="str">
        <f>IF(留学状況調査入力票!O261="","",留学状況調査入力票!O261)</f>
        <v/>
      </c>
      <c r="U252" s="137"/>
      <c r="V252" s="137" t="str">
        <f>IF(留学状況調査入力票!P261="","",留学状況調査入力票!P261)</f>
        <v/>
      </c>
      <c r="W252" s="137"/>
      <c r="X252" s="137" t="str">
        <f>IF(OR(留学状況調査入力票!Q261="",留学状況調査入力票!R261=""),"",留学状況調査入力票!Q261&amp;留学状況調査入力票!R261)</f>
        <v/>
      </c>
      <c r="Y252" s="137"/>
      <c r="Z252" s="137"/>
      <c r="AA252" s="137"/>
      <c r="AB252" s="125" t="str">
        <f>IF(留学状況調査入力票!S261="","",留学状況調査入力票!S261)</f>
        <v/>
      </c>
      <c r="AC252" s="136" t="str">
        <f t="shared" si="9"/>
        <v/>
      </c>
      <c r="AD252" s="125" t="str">
        <f>IF(OR(C252="",留学状況調査入力票!$C$8=""),"",留学状況調査入力票!$C$8)</f>
        <v/>
      </c>
      <c r="AE252" s="136" t="str">
        <f>IF(留学状況調査入力票!AK261="","",留学状況調査入力票!AK261)</f>
        <v/>
      </c>
      <c r="AF252" s="136" t="str">
        <f>IF(留学状況調査入力票!AL261="","",留学状況調査入力票!AL261)</f>
        <v/>
      </c>
      <c r="AG252" s="136" t="str">
        <f>IF(留学状況調査入力票!AM261="","",留学状況調査入力票!AM261)</f>
        <v/>
      </c>
      <c r="AH252" s="136" t="str">
        <f>IF(留学状況調査入力票!AN261="","",留学状況調査入力票!AN261)</f>
        <v/>
      </c>
      <c r="AI252" s="136" t="str">
        <f>IF(留学状況調査入力票!AO261="","",留学状況調査入力票!AO261)</f>
        <v/>
      </c>
      <c r="AJ252" s="136" t="str">
        <f>IF(留学状況調査入力票!AP261="","",留学状況調査入力票!AP261)</f>
        <v/>
      </c>
      <c r="AK252" s="136" t="str">
        <f>IF(留学状況調査入力票!AQ261="","",留学状況調査入力票!AQ261)</f>
        <v/>
      </c>
    </row>
    <row r="253" spans="1:37">
      <c r="A253" s="137" t="str">
        <f t="shared" si="8"/>
        <v/>
      </c>
      <c r="B253" s="136"/>
      <c r="C253" s="137" t="str">
        <f>IF(留学状況調査入力票!A262="","",留学状況調査入力票!A262)</f>
        <v/>
      </c>
      <c r="D253" s="137" t="str">
        <f>IF(OR(留学状況調査入力票!C262="",留学状況調査入力票!D262="",留学状況調査入力票!E262=""),"",留学状況調査入力票!C262&amp;留学状況調査入力票!D262&amp;留学状況調査入力票!E262)</f>
        <v/>
      </c>
      <c r="E253" s="137"/>
      <c r="F253" s="136" t="str">
        <f>IF(留学状況調査入力票!A262="","",6)</f>
        <v/>
      </c>
      <c r="G253" s="137"/>
      <c r="H253" s="137" t="str">
        <f>IF(留学状況調査入力票!F262="","",留学状況調査入力票!F262)</f>
        <v/>
      </c>
      <c r="I253" s="137"/>
      <c r="J253" s="137" t="str">
        <f>IF(OR(留学状況調査入力票!G262="",留学状況調査入力票!H262=""),"",留学状況調査入力票!G262&amp;留学状況調査入力票!H262)</f>
        <v/>
      </c>
      <c r="K253" s="137"/>
      <c r="L253" s="137" t="str">
        <f>IF(留学状況調査入力票!I262="","",留学状況調査入力票!I262)</f>
        <v/>
      </c>
      <c r="M253" s="137"/>
      <c r="N253" s="137" t="str">
        <f>IF(留学状況調査入力票!J262="","",留学状況調査入力票!J262)</f>
        <v/>
      </c>
      <c r="O253" s="137"/>
      <c r="P253" s="137" t="str">
        <f>IF(OR(留学状況調査入力票!K262="",留学状況調査入力票!L262="",留学状況調査入力票!M262=""),"",留学状況調査入力票!K262&amp;留学状況調査入力票!L262&amp;留学状況調査入力票!M262)</f>
        <v/>
      </c>
      <c r="Q253" s="137"/>
      <c r="R253" s="137" t="str">
        <f>IF(留学状況調査入力票!N262="","",留学状況調査入力票!N262)</f>
        <v/>
      </c>
      <c r="S253" s="137"/>
      <c r="T253" s="137" t="str">
        <f>IF(留学状況調査入力票!O262="","",留学状況調査入力票!O262)</f>
        <v/>
      </c>
      <c r="U253" s="137"/>
      <c r="V253" s="137" t="str">
        <f>IF(留学状況調査入力票!P262="","",留学状況調査入力票!P262)</f>
        <v/>
      </c>
      <c r="W253" s="137"/>
      <c r="X253" s="137" t="str">
        <f>IF(OR(留学状況調査入力票!Q262="",留学状況調査入力票!R262=""),"",留学状況調査入力票!Q262&amp;留学状況調査入力票!R262)</f>
        <v/>
      </c>
      <c r="Y253" s="137"/>
      <c r="Z253" s="137"/>
      <c r="AA253" s="137"/>
      <c r="AB253" s="125" t="str">
        <f>IF(留学状況調査入力票!S262="","",留学状況調査入力票!S262)</f>
        <v/>
      </c>
      <c r="AC253" s="136" t="str">
        <f t="shared" si="9"/>
        <v/>
      </c>
      <c r="AD253" s="125" t="str">
        <f>IF(OR(C253="",留学状況調査入力票!$C$8=""),"",留学状況調査入力票!$C$8)</f>
        <v/>
      </c>
      <c r="AE253" s="136" t="str">
        <f>IF(留学状況調査入力票!AK262="","",留学状況調査入力票!AK262)</f>
        <v/>
      </c>
      <c r="AF253" s="136" t="str">
        <f>IF(留学状況調査入力票!AL262="","",留学状況調査入力票!AL262)</f>
        <v/>
      </c>
      <c r="AG253" s="136" t="str">
        <f>IF(留学状況調査入力票!AM262="","",留学状況調査入力票!AM262)</f>
        <v/>
      </c>
      <c r="AH253" s="136" t="str">
        <f>IF(留学状況調査入力票!AN262="","",留学状況調査入力票!AN262)</f>
        <v/>
      </c>
      <c r="AI253" s="136" t="str">
        <f>IF(留学状況調査入力票!AO262="","",留学状況調査入力票!AO262)</f>
        <v/>
      </c>
      <c r="AJ253" s="136" t="str">
        <f>IF(留学状況調査入力票!AP262="","",留学状況調査入力票!AP262)</f>
        <v/>
      </c>
      <c r="AK253" s="136" t="str">
        <f>IF(留学状況調査入力票!AQ262="","",留学状況調査入力票!AQ262)</f>
        <v/>
      </c>
    </row>
    <row r="254" spans="1:37">
      <c r="A254" s="137" t="str">
        <f t="shared" si="8"/>
        <v/>
      </c>
      <c r="B254" s="136"/>
      <c r="C254" s="137" t="str">
        <f>IF(留学状況調査入力票!A263="","",留学状況調査入力票!A263)</f>
        <v/>
      </c>
      <c r="D254" s="137" t="str">
        <f>IF(OR(留学状況調査入力票!C263="",留学状況調査入力票!D263="",留学状況調査入力票!E263=""),"",留学状況調査入力票!C263&amp;留学状況調査入力票!D263&amp;留学状況調査入力票!E263)</f>
        <v/>
      </c>
      <c r="E254" s="137"/>
      <c r="F254" s="136" t="str">
        <f>IF(留学状況調査入力票!A263="","",6)</f>
        <v/>
      </c>
      <c r="G254" s="137"/>
      <c r="H254" s="137" t="str">
        <f>IF(留学状況調査入力票!F263="","",留学状況調査入力票!F263)</f>
        <v/>
      </c>
      <c r="I254" s="137"/>
      <c r="J254" s="137" t="str">
        <f>IF(OR(留学状況調査入力票!G263="",留学状況調査入力票!H263=""),"",留学状況調査入力票!G263&amp;留学状況調査入力票!H263)</f>
        <v/>
      </c>
      <c r="K254" s="137"/>
      <c r="L254" s="137" t="str">
        <f>IF(留学状況調査入力票!I263="","",留学状況調査入力票!I263)</f>
        <v/>
      </c>
      <c r="M254" s="137"/>
      <c r="N254" s="137" t="str">
        <f>IF(留学状況調査入力票!J263="","",留学状況調査入力票!J263)</f>
        <v/>
      </c>
      <c r="O254" s="137"/>
      <c r="P254" s="137" t="str">
        <f>IF(OR(留学状況調査入力票!K263="",留学状況調査入力票!L263="",留学状況調査入力票!M263=""),"",留学状況調査入力票!K263&amp;留学状況調査入力票!L263&amp;留学状況調査入力票!M263)</f>
        <v/>
      </c>
      <c r="Q254" s="137"/>
      <c r="R254" s="137" t="str">
        <f>IF(留学状況調査入力票!N263="","",留学状況調査入力票!N263)</f>
        <v/>
      </c>
      <c r="S254" s="137"/>
      <c r="T254" s="137" t="str">
        <f>IF(留学状況調査入力票!O263="","",留学状況調査入力票!O263)</f>
        <v/>
      </c>
      <c r="U254" s="137"/>
      <c r="V254" s="137" t="str">
        <f>IF(留学状況調査入力票!P263="","",留学状況調査入力票!P263)</f>
        <v/>
      </c>
      <c r="W254" s="137"/>
      <c r="X254" s="137" t="str">
        <f>IF(OR(留学状況調査入力票!Q263="",留学状況調査入力票!R263=""),"",留学状況調査入力票!Q263&amp;留学状況調査入力票!R263)</f>
        <v/>
      </c>
      <c r="Y254" s="137"/>
      <c r="Z254" s="137"/>
      <c r="AA254" s="137"/>
      <c r="AB254" s="125" t="str">
        <f>IF(留学状況調査入力票!S263="","",留学状況調査入力票!S263)</f>
        <v/>
      </c>
      <c r="AC254" s="136" t="str">
        <f t="shared" si="9"/>
        <v/>
      </c>
      <c r="AD254" s="125" t="str">
        <f>IF(OR(C254="",留学状況調査入力票!$C$8=""),"",留学状況調査入力票!$C$8)</f>
        <v/>
      </c>
      <c r="AE254" s="136" t="str">
        <f>IF(留学状況調査入力票!AK263="","",留学状況調査入力票!AK263)</f>
        <v/>
      </c>
      <c r="AF254" s="136" t="str">
        <f>IF(留学状況調査入力票!AL263="","",留学状況調査入力票!AL263)</f>
        <v/>
      </c>
      <c r="AG254" s="136" t="str">
        <f>IF(留学状況調査入力票!AM263="","",留学状況調査入力票!AM263)</f>
        <v/>
      </c>
      <c r="AH254" s="136" t="str">
        <f>IF(留学状況調査入力票!AN263="","",留学状況調査入力票!AN263)</f>
        <v/>
      </c>
      <c r="AI254" s="136" t="str">
        <f>IF(留学状況調査入力票!AO263="","",留学状況調査入力票!AO263)</f>
        <v/>
      </c>
      <c r="AJ254" s="136" t="str">
        <f>IF(留学状況調査入力票!AP263="","",留学状況調査入力票!AP263)</f>
        <v/>
      </c>
      <c r="AK254" s="136" t="str">
        <f>IF(留学状況調査入力票!AQ263="","",留学状況調査入力票!AQ263)</f>
        <v/>
      </c>
    </row>
    <row r="255" spans="1:37">
      <c r="A255" s="137" t="str">
        <f t="shared" si="8"/>
        <v/>
      </c>
      <c r="B255" s="136"/>
      <c r="C255" s="137" t="str">
        <f>IF(留学状況調査入力票!A264="","",留学状況調査入力票!A264)</f>
        <v/>
      </c>
      <c r="D255" s="137" t="str">
        <f>IF(OR(留学状況調査入力票!C264="",留学状況調査入力票!D264="",留学状況調査入力票!E264=""),"",留学状況調査入力票!C264&amp;留学状況調査入力票!D264&amp;留学状況調査入力票!E264)</f>
        <v/>
      </c>
      <c r="E255" s="137"/>
      <c r="F255" s="136" t="str">
        <f>IF(留学状況調査入力票!A264="","",6)</f>
        <v/>
      </c>
      <c r="G255" s="137"/>
      <c r="H255" s="137" t="str">
        <f>IF(留学状況調査入力票!F264="","",留学状況調査入力票!F264)</f>
        <v/>
      </c>
      <c r="I255" s="137"/>
      <c r="J255" s="137" t="str">
        <f>IF(OR(留学状況調査入力票!G264="",留学状況調査入力票!H264=""),"",留学状況調査入力票!G264&amp;留学状況調査入力票!H264)</f>
        <v/>
      </c>
      <c r="K255" s="137"/>
      <c r="L255" s="137" t="str">
        <f>IF(留学状況調査入力票!I264="","",留学状況調査入力票!I264)</f>
        <v/>
      </c>
      <c r="M255" s="137"/>
      <c r="N255" s="137" t="str">
        <f>IF(留学状況調査入力票!J264="","",留学状況調査入力票!J264)</f>
        <v/>
      </c>
      <c r="O255" s="137"/>
      <c r="P255" s="137" t="str">
        <f>IF(OR(留学状況調査入力票!K264="",留学状況調査入力票!L264="",留学状況調査入力票!M264=""),"",留学状況調査入力票!K264&amp;留学状況調査入力票!L264&amp;留学状況調査入力票!M264)</f>
        <v/>
      </c>
      <c r="Q255" s="137"/>
      <c r="R255" s="137" t="str">
        <f>IF(留学状況調査入力票!N264="","",留学状況調査入力票!N264)</f>
        <v/>
      </c>
      <c r="S255" s="137"/>
      <c r="T255" s="137" t="str">
        <f>IF(留学状況調査入力票!O264="","",留学状況調査入力票!O264)</f>
        <v/>
      </c>
      <c r="U255" s="137"/>
      <c r="V255" s="137" t="str">
        <f>IF(留学状況調査入力票!P264="","",留学状況調査入力票!P264)</f>
        <v/>
      </c>
      <c r="W255" s="137"/>
      <c r="X255" s="137" t="str">
        <f>IF(OR(留学状況調査入力票!Q264="",留学状況調査入力票!R264=""),"",留学状況調査入力票!Q264&amp;留学状況調査入力票!R264)</f>
        <v/>
      </c>
      <c r="Y255" s="137"/>
      <c r="Z255" s="137"/>
      <c r="AA255" s="137"/>
      <c r="AB255" s="125" t="str">
        <f>IF(留学状況調査入力票!S264="","",留学状況調査入力票!S264)</f>
        <v/>
      </c>
      <c r="AC255" s="136" t="str">
        <f t="shared" si="9"/>
        <v/>
      </c>
      <c r="AD255" s="125" t="str">
        <f>IF(OR(C255="",留学状況調査入力票!$C$8=""),"",留学状況調査入力票!$C$8)</f>
        <v/>
      </c>
      <c r="AE255" s="136" t="str">
        <f>IF(留学状況調査入力票!AK264="","",留学状況調査入力票!AK264)</f>
        <v/>
      </c>
      <c r="AF255" s="136" t="str">
        <f>IF(留学状況調査入力票!AL264="","",留学状況調査入力票!AL264)</f>
        <v/>
      </c>
      <c r="AG255" s="136" t="str">
        <f>IF(留学状況調査入力票!AM264="","",留学状況調査入力票!AM264)</f>
        <v/>
      </c>
      <c r="AH255" s="136" t="str">
        <f>IF(留学状況調査入力票!AN264="","",留学状況調査入力票!AN264)</f>
        <v/>
      </c>
      <c r="AI255" s="136" t="str">
        <f>IF(留学状況調査入力票!AO264="","",留学状況調査入力票!AO264)</f>
        <v/>
      </c>
      <c r="AJ255" s="136" t="str">
        <f>IF(留学状況調査入力票!AP264="","",留学状況調査入力票!AP264)</f>
        <v/>
      </c>
      <c r="AK255" s="136" t="str">
        <f>IF(留学状況調査入力票!AQ264="","",留学状況調査入力票!AQ264)</f>
        <v/>
      </c>
    </row>
    <row r="256" spans="1:37">
      <c r="A256" s="137" t="str">
        <f t="shared" si="8"/>
        <v/>
      </c>
      <c r="B256" s="136"/>
      <c r="C256" s="137" t="str">
        <f>IF(留学状況調査入力票!A265="","",留学状況調査入力票!A265)</f>
        <v/>
      </c>
      <c r="D256" s="137" t="str">
        <f>IF(OR(留学状況調査入力票!C265="",留学状況調査入力票!D265="",留学状況調査入力票!E265=""),"",留学状況調査入力票!C265&amp;留学状況調査入力票!D265&amp;留学状況調査入力票!E265)</f>
        <v/>
      </c>
      <c r="E256" s="137"/>
      <c r="F256" s="136" t="str">
        <f>IF(留学状況調査入力票!A265="","",6)</f>
        <v/>
      </c>
      <c r="G256" s="137"/>
      <c r="H256" s="137" t="str">
        <f>IF(留学状況調査入力票!F265="","",留学状況調査入力票!F265)</f>
        <v/>
      </c>
      <c r="I256" s="137"/>
      <c r="J256" s="137" t="str">
        <f>IF(OR(留学状況調査入力票!G265="",留学状況調査入力票!H265=""),"",留学状況調査入力票!G265&amp;留学状況調査入力票!H265)</f>
        <v/>
      </c>
      <c r="K256" s="137"/>
      <c r="L256" s="137" t="str">
        <f>IF(留学状況調査入力票!I265="","",留学状況調査入力票!I265)</f>
        <v/>
      </c>
      <c r="M256" s="137"/>
      <c r="N256" s="137" t="str">
        <f>IF(留学状況調査入力票!J265="","",留学状況調査入力票!J265)</f>
        <v/>
      </c>
      <c r="O256" s="137"/>
      <c r="P256" s="137" t="str">
        <f>IF(OR(留学状況調査入力票!K265="",留学状況調査入力票!L265="",留学状況調査入力票!M265=""),"",留学状況調査入力票!K265&amp;留学状況調査入力票!L265&amp;留学状況調査入力票!M265)</f>
        <v/>
      </c>
      <c r="Q256" s="137"/>
      <c r="R256" s="137" t="str">
        <f>IF(留学状況調査入力票!N265="","",留学状況調査入力票!N265)</f>
        <v/>
      </c>
      <c r="S256" s="137"/>
      <c r="T256" s="137" t="str">
        <f>IF(留学状況調査入力票!O265="","",留学状況調査入力票!O265)</f>
        <v/>
      </c>
      <c r="U256" s="137"/>
      <c r="V256" s="137" t="str">
        <f>IF(留学状況調査入力票!P265="","",留学状況調査入力票!P265)</f>
        <v/>
      </c>
      <c r="W256" s="137"/>
      <c r="X256" s="137" t="str">
        <f>IF(OR(留学状況調査入力票!Q265="",留学状況調査入力票!R265=""),"",留学状況調査入力票!Q265&amp;留学状況調査入力票!R265)</f>
        <v/>
      </c>
      <c r="Y256" s="137"/>
      <c r="Z256" s="137"/>
      <c r="AA256" s="137"/>
      <c r="AB256" s="125" t="str">
        <f>IF(留学状況調査入力票!S265="","",留学状況調査入力票!S265)</f>
        <v/>
      </c>
      <c r="AC256" s="136" t="str">
        <f t="shared" si="9"/>
        <v/>
      </c>
      <c r="AD256" s="125" t="str">
        <f>IF(OR(C256="",留学状況調査入力票!$C$8=""),"",留学状況調査入力票!$C$8)</f>
        <v/>
      </c>
      <c r="AE256" s="136" t="str">
        <f>IF(留学状況調査入力票!AK265="","",留学状況調査入力票!AK265)</f>
        <v/>
      </c>
      <c r="AF256" s="136" t="str">
        <f>IF(留学状況調査入力票!AL265="","",留学状況調査入力票!AL265)</f>
        <v/>
      </c>
      <c r="AG256" s="136" t="str">
        <f>IF(留学状況調査入力票!AM265="","",留学状況調査入力票!AM265)</f>
        <v/>
      </c>
      <c r="AH256" s="136" t="str">
        <f>IF(留学状況調査入力票!AN265="","",留学状況調査入力票!AN265)</f>
        <v/>
      </c>
      <c r="AI256" s="136" t="str">
        <f>IF(留学状況調査入力票!AO265="","",留学状況調査入力票!AO265)</f>
        <v/>
      </c>
      <c r="AJ256" s="136" t="str">
        <f>IF(留学状況調査入力票!AP265="","",留学状況調査入力票!AP265)</f>
        <v/>
      </c>
      <c r="AK256" s="136" t="str">
        <f>IF(留学状況調査入力票!AQ265="","",留学状況調査入力票!AQ265)</f>
        <v/>
      </c>
    </row>
    <row r="257" spans="1:37">
      <c r="A257" s="137" t="str">
        <f t="shared" si="8"/>
        <v/>
      </c>
      <c r="B257" s="136"/>
      <c r="C257" s="137" t="str">
        <f>IF(留学状況調査入力票!A266="","",留学状況調査入力票!A266)</f>
        <v/>
      </c>
      <c r="D257" s="137" t="str">
        <f>IF(OR(留学状況調査入力票!C266="",留学状況調査入力票!D266="",留学状況調査入力票!E266=""),"",留学状況調査入力票!C266&amp;留学状況調査入力票!D266&amp;留学状況調査入力票!E266)</f>
        <v/>
      </c>
      <c r="E257" s="137"/>
      <c r="F257" s="136" t="str">
        <f>IF(留学状況調査入力票!A266="","",6)</f>
        <v/>
      </c>
      <c r="G257" s="137"/>
      <c r="H257" s="137" t="str">
        <f>IF(留学状況調査入力票!F266="","",留学状況調査入力票!F266)</f>
        <v/>
      </c>
      <c r="I257" s="137"/>
      <c r="J257" s="137" t="str">
        <f>IF(OR(留学状況調査入力票!G266="",留学状況調査入力票!H266=""),"",留学状況調査入力票!G266&amp;留学状況調査入力票!H266)</f>
        <v/>
      </c>
      <c r="K257" s="137"/>
      <c r="L257" s="137" t="str">
        <f>IF(留学状況調査入力票!I266="","",留学状況調査入力票!I266)</f>
        <v/>
      </c>
      <c r="M257" s="137"/>
      <c r="N257" s="137" t="str">
        <f>IF(留学状況調査入力票!J266="","",留学状況調査入力票!J266)</f>
        <v/>
      </c>
      <c r="O257" s="137"/>
      <c r="P257" s="137" t="str">
        <f>IF(OR(留学状況調査入力票!K266="",留学状況調査入力票!L266="",留学状況調査入力票!M266=""),"",留学状況調査入力票!K266&amp;留学状況調査入力票!L266&amp;留学状況調査入力票!M266)</f>
        <v/>
      </c>
      <c r="Q257" s="137"/>
      <c r="R257" s="137" t="str">
        <f>IF(留学状況調査入力票!N266="","",留学状況調査入力票!N266)</f>
        <v/>
      </c>
      <c r="S257" s="137"/>
      <c r="T257" s="137" t="str">
        <f>IF(留学状況調査入力票!O266="","",留学状況調査入力票!O266)</f>
        <v/>
      </c>
      <c r="U257" s="137"/>
      <c r="V257" s="137" t="str">
        <f>IF(留学状況調査入力票!P266="","",留学状況調査入力票!P266)</f>
        <v/>
      </c>
      <c r="W257" s="137"/>
      <c r="X257" s="137" t="str">
        <f>IF(OR(留学状況調査入力票!Q266="",留学状況調査入力票!R266=""),"",留学状況調査入力票!Q266&amp;留学状況調査入力票!R266)</f>
        <v/>
      </c>
      <c r="Y257" s="137"/>
      <c r="Z257" s="137"/>
      <c r="AA257" s="137"/>
      <c r="AB257" s="125" t="str">
        <f>IF(留学状況調査入力票!S266="","",留学状況調査入力票!S266)</f>
        <v/>
      </c>
      <c r="AC257" s="136" t="str">
        <f t="shared" si="9"/>
        <v/>
      </c>
      <c r="AD257" s="125" t="str">
        <f>IF(OR(C257="",留学状況調査入力票!$C$8=""),"",留学状況調査入力票!$C$8)</f>
        <v/>
      </c>
      <c r="AE257" s="136" t="str">
        <f>IF(留学状況調査入力票!AK266="","",留学状況調査入力票!AK266)</f>
        <v/>
      </c>
      <c r="AF257" s="136" t="str">
        <f>IF(留学状況調査入力票!AL266="","",留学状況調査入力票!AL266)</f>
        <v/>
      </c>
      <c r="AG257" s="136" t="str">
        <f>IF(留学状況調査入力票!AM266="","",留学状況調査入力票!AM266)</f>
        <v/>
      </c>
      <c r="AH257" s="136" t="str">
        <f>IF(留学状況調査入力票!AN266="","",留学状況調査入力票!AN266)</f>
        <v/>
      </c>
      <c r="AI257" s="136" t="str">
        <f>IF(留学状況調査入力票!AO266="","",留学状況調査入力票!AO266)</f>
        <v/>
      </c>
      <c r="AJ257" s="136" t="str">
        <f>IF(留学状況調査入力票!AP266="","",留学状況調査入力票!AP266)</f>
        <v/>
      </c>
      <c r="AK257" s="136" t="str">
        <f>IF(留学状況調査入力票!AQ266="","",留学状況調査入力票!AQ266)</f>
        <v/>
      </c>
    </row>
    <row r="258" spans="1:37">
      <c r="A258" s="137" t="str">
        <f t="shared" si="8"/>
        <v/>
      </c>
      <c r="B258" s="136"/>
      <c r="C258" s="137" t="str">
        <f>IF(留学状況調査入力票!A267="","",留学状況調査入力票!A267)</f>
        <v/>
      </c>
      <c r="D258" s="137" t="str">
        <f>IF(OR(留学状況調査入力票!C267="",留学状況調査入力票!D267="",留学状況調査入力票!E267=""),"",留学状況調査入力票!C267&amp;留学状況調査入力票!D267&amp;留学状況調査入力票!E267)</f>
        <v/>
      </c>
      <c r="E258" s="137"/>
      <c r="F258" s="136" t="str">
        <f>IF(留学状況調査入力票!A267="","",6)</f>
        <v/>
      </c>
      <c r="G258" s="137"/>
      <c r="H258" s="137" t="str">
        <f>IF(留学状況調査入力票!F267="","",留学状況調査入力票!F267)</f>
        <v/>
      </c>
      <c r="I258" s="137"/>
      <c r="J258" s="137" t="str">
        <f>IF(OR(留学状況調査入力票!G267="",留学状況調査入力票!H267=""),"",留学状況調査入力票!G267&amp;留学状況調査入力票!H267)</f>
        <v/>
      </c>
      <c r="K258" s="137"/>
      <c r="L258" s="137" t="str">
        <f>IF(留学状況調査入力票!I267="","",留学状況調査入力票!I267)</f>
        <v/>
      </c>
      <c r="M258" s="137"/>
      <c r="N258" s="137" t="str">
        <f>IF(留学状況調査入力票!J267="","",留学状況調査入力票!J267)</f>
        <v/>
      </c>
      <c r="O258" s="137"/>
      <c r="P258" s="137" t="str">
        <f>IF(OR(留学状況調査入力票!K267="",留学状況調査入力票!L267="",留学状況調査入力票!M267=""),"",留学状況調査入力票!K267&amp;留学状況調査入力票!L267&amp;留学状況調査入力票!M267)</f>
        <v/>
      </c>
      <c r="Q258" s="137"/>
      <c r="R258" s="137" t="str">
        <f>IF(留学状況調査入力票!N267="","",留学状況調査入力票!N267)</f>
        <v/>
      </c>
      <c r="S258" s="137"/>
      <c r="T258" s="137" t="str">
        <f>IF(留学状況調査入力票!O267="","",留学状況調査入力票!O267)</f>
        <v/>
      </c>
      <c r="U258" s="137"/>
      <c r="V258" s="137" t="str">
        <f>IF(留学状況調査入力票!P267="","",留学状況調査入力票!P267)</f>
        <v/>
      </c>
      <c r="W258" s="137"/>
      <c r="X258" s="137" t="str">
        <f>IF(OR(留学状況調査入力票!Q267="",留学状況調査入力票!R267=""),"",留学状況調査入力票!Q267&amp;留学状況調査入力票!R267)</f>
        <v/>
      </c>
      <c r="Y258" s="137"/>
      <c r="Z258" s="137"/>
      <c r="AA258" s="137"/>
      <c r="AB258" s="125" t="str">
        <f>IF(留学状況調査入力票!S267="","",留学状況調査入力票!S267)</f>
        <v/>
      </c>
      <c r="AC258" s="136" t="str">
        <f t="shared" si="9"/>
        <v/>
      </c>
      <c r="AD258" s="125" t="str">
        <f>IF(OR(C258="",留学状況調査入力票!$C$8=""),"",留学状況調査入力票!$C$8)</f>
        <v/>
      </c>
      <c r="AE258" s="136" t="str">
        <f>IF(留学状況調査入力票!AK267="","",留学状況調査入力票!AK267)</f>
        <v/>
      </c>
      <c r="AF258" s="136" t="str">
        <f>IF(留学状況調査入力票!AL267="","",留学状況調査入力票!AL267)</f>
        <v/>
      </c>
      <c r="AG258" s="136" t="str">
        <f>IF(留学状況調査入力票!AM267="","",留学状況調査入力票!AM267)</f>
        <v/>
      </c>
      <c r="AH258" s="136" t="str">
        <f>IF(留学状況調査入力票!AN267="","",留学状況調査入力票!AN267)</f>
        <v/>
      </c>
      <c r="AI258" s="136" t="str">
        <f>IF(留学状況調査入力票!AO267="","",留学状況調査入力票!AO267)</f>
        <v/>
      </c>
      <c r="AJ258" s="136" t="str">
        <f>IF(留学状況調査入力票!AP267="","",留学状況調査入力票!AP267)</f>
        <v/>
      </c>
      <c r="AK258" s="136" t="str">
        <f>IF(留学状況調査入力票!AQ267="","",留学状況調査入力票!AQ267)</f>
        <v/>
      </c>
    </row>
    <row r="259" spans="1:37">
      <c r="A259" s="137" t="str">
        <f t="shared" si="8"/>
        <v/>
      </c>
      <c r="B259" s="136"/>
      <c r="C259" s="137" t="str">
        <f>IF(留学状況調査入力票!A268="","",留学状況調査入力票!A268)</f>
        <v/>
      </c>
      <c r="D259" s="137" t="str">
        <f>IF(OR(留学状況調査入力票!C268="",留学状況調査入力票!D268="",留学状況調査入力票!E268=""),"",留学状況調査入力票!C268&amp;留学状況調査入力票!D268&amp;留学状況調査入力票!E268)</f>
        <v/>
      </c>
      <c r="E259" s="137"/>
      <c r="F259" s="136" t="str">
        <f>IF(留学状況調査入力票!A268="","",6)</f>
        <v/>
      </c>
      <c r="G259" s="137"/>
      <c r="H259" s="137" t="str">
        <f>IF(留学状況調査入力票!F268="","",留学状況調査入力票!F268)</f>
        <v/>
      </c>
      <c r="I259" s="137"/>
      <c r="J259" s="137" t="str">
        <f>IF(OR(留学状況調査入力票!G268="",留学状況調査入力票!H268=""),"",留学状況調査入力票!G268&amp;留学状況調査入力票!H268)</f>
        <v/>
      </c>
      <c r="K259" s="137"/>
      <c r="L259" s="137" t="str">
        <f>IF(留学状況調査入力票!I268="","",留学状況調査入力票!I268)</f>
        <v/>
      </c>
      <c r="M259" s="137"/>
      <c r="N259" s="137" t="str">
        <f>IF(留学状況調査入力票!J268="","",留学状況調査入力票!J268)</f>
        <v/>
      </c>
      <c r="O259" s="137"/>
      <c r="P259" s="137" t="str">
        <f>IF(OR(留学状況調査入力票!K268="",留学状況調査入力票!L268="",留学状況調査入力票!M268=""),"",留学状況調査入力票!K268&amp;留学状況調査入力票!L268&amp;留学状況調査入力票!M268)</f>
        <v/>
      </c>
      <c r="Q259" s="137"/>
      <c r="R259" s="137" t="str">
        <f>IF(留学状況調査入力票!N268="","",留学状況調査入力票!N268)</f>
        <v/>
      </c>
      <c r="S259" s="137"/>
      <c r="T259" s="137" t="str">
        <f>IF(留学状況調査入力票!O268="","",留学状況調査入力票!O268)</f>
        <v/>
      </c>
      <c r="U259" s="137"/>
      <c r="V259" s="137" t="str">
        <f>IF(留学状況調査入力票!P268="","",留学状況調査入力票!P268)</f>
        <v/>
      </c>
      <c r="W259" s="137"/>
      <c r="X259" s="137" t="str">
        <f>IF(OR(留学状況調査入力票!Q268="",留学状況調査入力票!R268=""),"",留学状況調査入力票!Q268&amp;留学状況調査入力票!R268)</f>
        <v/>
      </c>
      <c r="Y259" s="137"/>
      <c r="Z259" s="137"/>
      <c r="AA259" s="137"/>
      <c r="AB259" s="125" t="str">
        <f>IF(留学状況調査入力票!S268="","",留学状況調査入力票!S268)</f>
        <v/>
      </c>
      <c r="AC259" s="136" t="str">
        <f t="shared" si="9"/>
        <v/>
      </c>
      <c r="AD259" s="125" t="str">
        <f>IF(OR(C259="",留学状況調査入力票!$C$8=""),"",留学状況調査入力票!$C$8)</f>
        <v/>
      </c>
      <c r="AE259" s="136" t="str">
        <f>IF(留学状況調査入力票!AK268="","",留学状況調査入力票!AK268)</f>
        <v/>
      </c>
      <c r="AF259" s="136" t="str">
        <f>IF(留学状況調査入力票!AL268="","",留学状況調査入力票!AL268)</f>
        <v/>
      </c>
      <c r="AG259" s="136" t="str">
        <f>IF(留学状況調査入力票!AM268="","",留学状況調査入力票!AM268)</f>
        <v/>
      </c>
      <c r="AH259" s="136" t="str">
        <f>IF(留学状況調査入力票!AN268="","",留学状況調査入力票!AN268)</f>
        <v/>
      </c>
      <c r="AI259" s="136" t="str">
        <f>IF(留学状況調査入力票!AO268="","",留学状況調査入力票!AO268)</f>
        <v/>
      </c>
      <c r="AJ259" s="136" t="str">
        <f>IF(留学状況調査入力票!AP268="","",留学状況調査入力票!AP268)</f>
        <v/>
      </c>
      <c r="AK259" s="136" t="str">
        <f>IF(留学状況調査入力票!AQ268="","",留学状況調査入力票!AQ268)</f>
        <v/>
      </c>
    </row>
    <row r="260" spans="1:37">
      <c r="A260" s="137" t="str">
        <f t="shared" si="8"/>
        <v/>
      </c>
      <c r="B260" s="136"/>
      <c r="C260" s="137" t="str">
        <f>IF(留学状況調査入力票!A269="","",留学状況調査入力票!A269)</f>
        <v/>
      </c>
      <c r="D260" s="137" t="str">
        <f>IF(OR(留学状況調査入力票!C269="",留学状況調査入力票!D269="",留学状況調査入力票!E269=""),"",留学状況調査入力票!C269&amp;留学状況調査入力票!D269&amp;留学状況調査入力票!E269)</f>
        <v/>
      </c>
      <c r="E260" s="137"/>
      <c r="F260" s="136" t="str">
        <f>IF(留学状況調査入力票!A269="","",6)</f>
        <v/>
      </c>
      <c r="G260" s="137"/>
      <c r="H260" s="137" t="str">
        <f>IF(留学状況調査入力票!F269="","",留学状況調査入力票!F269)</f>
        <v/>
      </c>
      <c r="I260" s="137"/>
      <c r="J260" s="137" t="str">
        <f>IF(OR(留学状況調査入力票!G269="",留学状況調査入力票!H269=""),"",留学状況調査入力票!G269&amp;留学状況調査入力票!H269)</f>
        <v/>
      </c>
      <c r="K260" s="137"/>
      <c r="L260" s="137" t="str">
        <f>IF(留学状況調査入力票!I269="","",留学状況調査入力票!I269)</f>
        <v/>
      </c>
      <c r="M260" s="137"/>
      <c r="N260" s="137" t="str">
        <f>IF(留学状況調査入力票!J269="","",留学状況調査入力票!J269)</f>
        <v/>
      </c>
      <c r="O260" s="137"/>
      <c r="P260" s="137" t="str">
        <f>IF(OR(留学状況調査入力票!K269="",留学状況調査入力票!L269="",留学状況調査入力票!M269=""),"",留学状況調査入力票!K269&amp;留学状況調査入力票!L269&amp;留学状況調査入力票!M269)</f>
        <v/>
      </c>
      <c r="Q260" s="137"/>
      <c r="R260" s="137" t="str">
        <f>IF(留学状況調査入力票!N269="","",留学状況調査入力票!N269)</f>
        <v/>
      </c>
      <c r="S260" s="137"/>
      <c r="T260" s="137" t="str">
        <f>IF(留学状況調査入力票!O269="","",留学状況調査入力票!O269)</f>
        <v/>
      </c>
      <c r="U260" s="137"/>
      <c r="V260" s="137" t="str">
        <f>IF(留学状況調査入力票!P269="","",留学状況調査入力票!P269)</f>
        <v/>
      </c>
      <c r="W260" s="137"/>
      <c r="X260" s="137" t="str">
        <f>IF(OR(留学状況調査入力票!Q269="",留学状況調査入力票!R269=""),"",留学状況調査入力票!Q269&amp;留学状況調査入力票!R269)</f>
        <v/>
      </c>
      <c r="Y260" s="137"/>
      <c r="Z260" s="137"/>
      <c r="AA260" s="137"/>
      <c r="AB260" s="125" t="str">
        <f>IF(留学状況調査入力票!S269="","",留学状況調査入力票!S269)</f>
        <v/>
      </c>
      <c r="AC260" s="136" t="str">
        <f t="shared" si="9"/>
        <v/>
      </c>
      <c r="AD260" s="125" t="str">
        <f>IF(OR(C260="",留学状況調査入力票!$C$8=""),"",留学状況調査入力票!$C$8)</f>
        <v/>
      </c>
      <c r="AE260" s="136" t="str">
        <f>IF(留学状況調査入力票!AK269="","",留学状況調査入力票!AK269)</f>
        <v/>
      </c>
      <c r="AF260" s="136" t="str">
        <f>IF(留学状況調査入力票!AL269="","",留学状況調査入力票!AL269)</f>
        <v/>
      </c>
      <c r="AG260" s="136" t="str">
        <f>IF(留学状況調査入力票!AM269="","",留学状況調査入力票!AM269)</f>
        <v/>
      </c>
      <c r="AH260" s="136" t="str">
        <f>IF(留学状況調査入力票!AN269="","",留学状況調査入力票!AN269)</f>
        <v/>
      </c>
      <c r="AI260" s="136" t="str">
        <f>IF(留学状況調査入力票!AO269="","",留学状況調査入力票!AO269)</f>
        <v/>
      </c>
      <c r="AJ260" s="136" t="str">
        <f>IF(留学状況調査入力票!AP269="","",留学状況調査入力票!AP269)</f>
        <v/>
      </c>
      <c r="AK260" s="136" t="str">
        <f>IF(留学状況調査入力票!AQ269="","",留学状況調査入力票!AQ269)</f>
        <v/>
      </c>
    </row>
    <row r="261" spans="1:37">
      <c r="A261" s="137" t="str">
        <f t="shared" si="8"/>
        <v/>
      </c>
      <c r="B261" s="136"/>
      <c r="C261" s="137" t="str">
        <f>IF(留学状況調査入力票!A270="","",留学状況調査入力票!A270)</f>
        <v/>
      </c>
      <c r="D261" s="137" t="str">
        <f>IF(OR(留学状況調査入力票!C270="",留学状況調査入力票!D270="",留学状況調査入力票!E270=""),"",留学状況調査入力票!C270&amp;留学状況調査入力票!D270&amp;留学状況調査入力票!E270)</f>
        <v/>
      </c>
      <c r="E261" s="137"/>
      <c r="F261" s="136" t="str">
        <f>IF(留学状況調査入力票!A270="","",6)</f>
        <v/>
      </c>
      <c r="G261" s="137"/>
      <c r="H261" s="137" t="str">
        <f>IF(留学状況調査入力票!F270="","",留学状況調査入力票!F270)</f>
        <v/>
      </c>
      <c r="I261" s="137"/>
      <c r="J261" s="137" t="str">
        <f>IF(OR(留学状況調査入力票!G270="",留学状況調査入力票!H270=""),"",留学状況調査入力票!G270&amp;留学状況調査入力票!H270)</f>
        <v/>
      </c>
      <c r="K261" s="137"/>
      <c r="L261" s="137" t="str">
        <f>IF(留学状況調査入力票!I270="","",留学状況調査入力票!I270)</f>
        <v/>
      </c>
      <c r="M261" s="137"/>
      <c r="N261" s="137" t="str">
        <f>IF(留学状況調査入力票!J270="","",留学状況調査入力票!J270)</f>
        <v/>
      </c>
      <c r="O261" s="137"/>
      <c r="P261" s="137" t="str">
        <f>IF(OR(留学状況調査入力票!K270="",留学状況調査入力票!L270="",留学状況調査入力票!M270=""),"",留学状況調査入力票!K270&amp;留学状況調査入力票!L270&amp;留学状況調査入力票!M270)</f>
        <v/>
      </c>
      <c r="Q261" s="137"/>
      <c r="R261" s="137" t="str">
        <f>IF(留学状況調査入力票!N270="","",留学状況調査入力票!N270)</f>
        <v/>
      </c>
      <c r="S261" s="137"/>
      <c r="T261" s="137" t="str">
        <f>IF(留学状況調査入力票!O270="","",留学状況調査入力票!O270)</f>
        <v/>
      </c>
      <c r="U261" s="137"/>
      <c r="V261" s="137" t="str">
        <f>IF(留学状況調査入力票!P270="","",留学状況調査入力票!P270)</f>
        <v/>
      </c>
      <c r="W261" s="137"/>
      <c r="X261" s="137" t="str">
        <f>IF(OR(留学状況調査入力票!Q270="",留学状況調査入力票!R270=""),"",留学状況調査入力票!Q270&amp;留学状況調査入力票!R270)</f>
        <v/>
      </c>
      <c r="Y261" s="137"/>
      <c r="Z261" s="137"/>
      <c r="AA261" s="137"/>
      <c r="AB261" s="125" t="str">
        <f>IF(留学状況調査入力票!S270="","",留学状況調査入力票!S270)</f>
        <v/>
      </c>
      <c r="AC261" s="136" t="str">
        <f t="shared" si="9"/>
        <v/>
      </c>
      <c r="AD261" s="125" t="str">
        <f>IF(OR(C261="",留学状況調査入力票!$C$8=""),"",留学状況調査入力票!$C$8)</f>
        <v/>
      </c>
      <c r="AE261" s="136" t="str">
        <f>IF(留学状況調査入力票!AK270="","",留学状況調査入力票!AK270)</f>
        <v/>
      </c>
      <c r="AF261" s="136" t="str">
        <f>IF(留学状況調査入力票!AL270="","",留学状況調査入力票!AL270)</f>
        <v/>
      </c>
      <c r="AG261" s="136" t="str">
        <f>IF(留学状況調査入力票!AM270="","",留学状況調査入力票!AM270)</f>
        <v/>
      </c>
      <c r="AH261" s="136" t="str">
        <f>IF(留学状況調査入力票!AN270="","",留学状況調査入力票!AN270)</f>
        <v/>
      </c>
      <c r="AI261" s="136" t="str">
        <f>IF(留学状況調査入力票!AO270="","",留学状況調査入力票!AO270)</f>
        <v/>
      </c>
      <c r="AJ261" s="136" t="str">
        <f>IF(留学状況調査入力票!AP270="","",留学状況調査入力票!AP270)</f>
        <v/>
      </c>
      <c r="AK261" s="136" t="str">
        <f>IF(留学状況調査入力票!AQ270="","",留学状況調査入力票!AQ270)</f>
        <v/>
      </c>
    </row>
    <row r="262" spans="1:37">
      <c r="A262" s="137" t="str">
        <f t="shared" si="8"/>
        <v/>
      </c>
      <c r="B262" s="136"/>
      <c r="C262" s="137" t="str">
        <f>IF(留学状況調査入力票!A271="","",留学状況調査入力票!A271)</f>
        <v/>
      </c>
      <c r="D262" s="137" t="str">
        <f>IF(OR(留学状況調査入力票!C271="",留学状況調査入力票!D271="",留学状況調査入力票!E271=""),"",留学状況調査入力票!C271&amp;留学状況調査入力票!D271&amp;留学状況調査入力票!E271)</f>
        <v/>
      </c>
      <c r="E262" s="137"/>
      <c r="F262" s="136" t="str">
        <f>IF(留学状況調査入力票!A271="","",6)</f>
        <v/>
      </c>
      <c r="G262" s="137"/>
      <c r="H262" s="137" t="str">
        <f>IF(留学状況調査入力票!F271="","",留学状況調査入力票!F271)</f>
        <v/>
      </c>
      <c r="I262" s="137"/>
      <c r="J262" s="137" t="str">
        <f>IF(OR(留学状況調査入力票!G271="",留学状況調査入力票!H271=""),"",留学状況調査入力票!G271&amp;留学状況調査入力票!H271)</f>
        <v/>
      </c>
      <c r="K262" s="137"/>
      <c r="L262" s="137" t="str">
        <f>IF(留学状況調査入力票!I271="","",留学状況調査入力票!I271)</f>
        <v/>
      </c>
      <c r="M262" s="137"/>
      <c r="N262" s="137" t="str">
        <f>IF(留学状況調査入力票!J271="","",留学状況調査入力票!J271)</f>
        <v/>
      </c>
      <c r="O262" s="137"/>
      <c r="P262" s="137" t="str">
        <f>IF(OR(留学状況調査入力票!K271="",留学状況調査入力票!L271="",留学状況調査入力票!M271=""),"",留学状況調査入力票!K271&amp;留学状況調査入力票!L271&amp;留学状況調査入力票!M271)</f>
        <v/>
      </c>
      <c r="Q262" s="137"/>
      <c r="R262" s="137" t="str">
        <f>IF(留学状況調査入力票!N271="","",留学状況調査入力票!N271)</f>
        <v/>
      </c>
      <c r="S262" s="137"/>
      <c r="T262" s="137" t="str">
        <f>IF(留学状況調査入力票!O271="","",留学状況調査入力票!O271)</f>
        <v/>
      </c>
      <c r="U262" s="137"/>
      <c r="V262" s="137" t="str">
        <f>IF(留学状況調査入力票!P271="","",留学状況調査入力票!P271)</f>
        <v/>
      </c>
      <c r="W262" s="137"/>
      <c r="X262" s="137" t="str">
        <f>IF(OR(留学状況調査入力票!Q271="",留学状況調査入力票!R271=""),"",留学状況調査入力票!Q271&amp;留学状況調査入力票!R271)</f>
        <v/>
      </c>
      <c r="Y262" s="137"/>
      <c r="Z262" s="137"/>
      <c r="AA262" s="137"/>
      <c r="AB262" s="125" t="str">
        <f>IF(留学状況調査入力票!S271="","",留学状況調査入力票!S271)</f>
        <v/>
      </c>
      <c r="AC262" s="136" t="str">
        <f t="shared" si="9"/>
        <v/>
      </c>
      <c r="AD262" s="125" t="str">
        <f>IF(OR(C262="",留学状況調査入力票!$C$8=""),"",留学状況調査入力票!$C$8)</f>
        <v/>
      </c>
      <c r="AE262" s="136" t="str">
        <f>IF(留学状況調査入力票!AK271="","",留学状況調査入力票!AK271)</f>
        <v/>
      </c>
      <c r="AF262" s="136" t="str">
        <f>IF(留学状況調査入力票!AL271="","",留学状況調査入力票!AL271)</f>
        <v/>
      </c>
      <c r="AG262" s="136" t="str">
        <f>IF(留学状況調査入力票!AM271="","",留学状況調査入力票!AM271)</f>
        <v/>
      </c>
      <c r="AH262" s="136" t="str">
        <f>IF(留学状況調査入力票!AN271="","",留学状況調査入力票!AN271)</f>
        <v/>
      </c>
      <c r="AI262" s="136" t="str">
        <f>IF(留学状況調査入力票!AO271="","",留学状況調査入力票!AO271)</f>
        <v/>
      </c>
      <c r="AJ262" s="136" t="str">
        <f>IF(留学状況調査入力票!AP271="","",留学状況調査入力票!AP271)</f>
        <v/>
      </c>
      <c r="AK262" s="136" t="str">
        <f>IF(留学状況調査入力票!AQ271="","",留学状況調査入力票!AQ271)</f>
        <v/>
      </c>
    </row>
    <row r="263" spans="1:37">
      <c r="A263" s="137" t="str">
        <f t="shared" si="8"/>
        <v/>
      </c>
      <c r="B263" s="136"/>
      <c r="C263" s="137" t="str">
        <f>IF(留学状況調査入力票!A272="","",留学状況調査入力票!A272)</f>
        <v/>
      </c>
      <c r="D263" s="137" t="str">
        <f>IF(OR(留学状況調査入力票!C272="",留学状況調査入力票!D272="",留学状況調査入力票!E272=""),"",留学状況調査入力票!C272&amp;留学状況調査入力票!D272&amp;留学状況調査入力票!E272)</f>
        <v/>
      </c>
      <c r="E263" s="137"/>
      <c r="F263" s="136" t="str">
        <f>IF(留学状況調査入力票!A272="","",6)</f>
        <v/>
      </c>
      <c r="G263" s="137"/>
      <c r="H263" s="137" t="str">
        <f>IF(留学状況調査入力票!F272="","",留学状況調査入力票!F272)</f>
        <v/>
      </c>
      <c r="I263" s="137"/>
      <c r="J263" s="137" t="str">
        <f>IF(OR(留学状況調査入力票!G272="",留学状況調査入力票!H272=""),"",留学状況調査入力票!G272&amp;留学状況調査入力票!H272)</f>
        <v/>
      </c>
      <c r="K263" s="137"/>
      <c r="L263" s="137" t="str">
        <f>IF(留学状況調査入力票!I272="","",留学状況調査入力票!I272)</f>
        <v/>
      </c>
      <c r="M263" s="137"/>
      <c r="N263" s="137" t="str">
        <f>IF(留学状況調査入力票!J272="","",留学状況調査入力票!J272)</f>
        <v/>
      </c>
      <c r="O263" s="137"/>
      <c r="P263" s="137" t="str">
        <f>IF(OR(留学状況調査入力票!K272="",留学状況調査入力票!L272="",留学状況調査入力票!M272=""),"",留学状況調査入力票!K272&amp;留学状況調査入力票!L272&amp;留学状況調査入力票!M272)</f>
        <v/>
      </c>
      <c r="Q263" s="137"/>
      <c r="R263" s="137" t="str">
        <f>IF(留学状況調査入力票!N272="","",留学状況調査入力票!N272)</f>
        <v/>
      </c>
      <c r="S263" s="137"/>
      <c r="T263" s="137" t="str">
        <f>IF(留学状況調査入力票!O272="","",留学状況調査入力票!O272)</f>
        <v/>
      </c>
      <c r="U263" s="137"/>
      <c r="V263" s="137" t="str">
        <f>IF(留学状況調査入力票!P272="","",留学状況調査入力票!P272)</f>
        <v/>
      </c>
      <c r="W263" s="137"/>
      <c r="X263" s="137" t="str">
        <f>IF(OR(留学状況調査入力票!Q272="",留学状況調査入力票!R272=""),"",留学状況調査入力票!Q272&amp;留学状況調査入力票!R272)</f>
        <v/>
      </c>
      <c r="Y263" s="137"/>
      <c r="Z263" s="137"/>
      <c r="AA263" s="137"/>
      <c r="AB263" s="125" t="str">
        <f>IF(留学状況調査入力票!S272="","",留学状況調査入力票!S272)</f>
        <v/>
      </c>
      <c r="AC263" s="136" t="str">
        <f t="shared" si="9"/>
        <v/>
      </c>
      <c r="AD263" s="125" t="str">
        <f>IF(OR(C263="",留学状況調査入力票!$C$8=""),"",留学状況調査入力票!$C$8)</f>
        <v/>
      </c>
      <c r="AE263" s="136" t="str">
        <f>IF(留学状況調査入力票!AK272="","",留学状況調査入力票!AK272)</f>
        <v/>
      </c>
      <c r="AF263" s="136" t="str">
        <f>IF(留学状況調査入力票!AL272="","",留学状況調査入力票!AL272)</f>
        <v/>
      </c>
      <c r="AG263" s="136" t="str">
        <f>IF(留学状況調査入力票!AM272="","",留学状況調査入力票!AM272)</f>
        <v/>
      </c>
      <c r="AH263" s="136" t="str">
        <f>IF(留学状況調査入力票!AN272="","",留学状況調査入力票!AN272)</f>
        <v/>
      </c>
      <c r="AI263" s="136" t="str">
        <f>IF(留学状況調査入力票!AO272="","",留学状況調査入力票!AO272)</f>
        <v/>
      </c>
      <c r="AJ263" s="136" t="str">
        <f>IF(留学状況調査入力票!AP272="","",留学状況調査入力票!AP272)</f>
        <v/>
      </c>
      <c r="AK263" s="136" t="str">
        <f>IF(留学状況調査入力票!AQ272="","",留学状況調査入力票!AQ272)</f>
        <v/>
      </c>
    </row>
    <row r="264" spans="1:37">
      <c r="A264" s="137" t="str">
        <f t="shared" si="8"/>
        <v/>
      </c>
      <c r="B264" s="136"/>
      <c r="C264" s="137" t="str">
        <f>IF(留学状況調査入力票!A273="","",留学状況調査入力票!A273)</f>
        <v/>
      </c>
      <c r="D264" s="137" t="str">
        <f>IF(OR(留学状況調査入力票!C273="",留学状況調査入力票!D273="",留学状況調査入力票!E273=""),"",留学状況調査入力票!C273&amp;留学状況調査入力票!D273&amp;留学状況調査入力票!E273)</f>
        <v/>
      </c>
      <c r="E264" s="137"/>
      <c r="F264" s="136" t="str">
        <f>IF(留学状況調査入力票!A273="","",6)</f>
        <v/>
      </c>
      <c r="G264" s="137"/>
      <c r="H264" s="137" t="str">
        <f>IF(留学状況調査入力票!F273="","",留学状況調査入力票!F273)</f>
        <v/>
      </c>
      <c r="I264" s="137"/>
      <c r="J264" s="137" t="str">
        <f>IF(OR(留学状況調査入力票!G273="",留学状況調査入力票!H273=""),"",留学状況調査入力票!G273&amp;留学状況調査入力票!H273)</f>
        <v/>
      </c>
      <c r="K264" s="137"/>
      <c r="L264" s="137" t="str">
        <f>IF(留学状況調査入力票!I273="","",留学状況調査入力票!I273)</f>
        <v/>
      </c>
      <c r="M264" s="137"/>
      <c r="N264" s="137" t="str">
        <f>IF(留学状況調査入力票!J273="","",留学状況調査入力票!J273)</f>
        <v/>
      </c>
      <c r="O264" s="137"/>
      <c r="P264" s="137" t="str">
        <f>IF(OR(留学状況調査入力票!K273="",留学状況調査入力票!L273="",留学状況調査入力票!M273=""),"",留学状況調査入力票!K273&amp;留学状況調査入力票!L273&amp;留学状況調査入力票!M273)</f>
        <v/>
      </c>
      <c r="Q264" s="137"/>
      <c r="R264" s="137" t="str">
        <f>IF(留学状況調査入力票!N273="","",留学状況調査入力票!N273)</f>
        <v/>
      </c>
      <c r="S264" s="137"/>
      <c r="T264" s="137" t="str">
        <f>IF(留学状況調査入力票!O273="","",留学状況調査入力票!O273)</f>
        <v/>
      </c>
      <c r="U264" s="137"/>
      <c r="V264" s="137" t="str">
        <f>IF(留学状況調査入力票!P273="","",留学状況調査入力票!P273)</f>
        <v/>
      </c>
      <c r="W264" s="137"/>
      <c r="X264" s="137" t="str">
        <f>IF(OR(留学状況調査入力票!Q273="",留学状況調査入力票!R273=""),"",留学状況調査入力票!Q273&amp;留学状況調査入力票!R273)</f>
        <v/>
      </c>
      <c r="Y264" s="137"/>
      <c r="Z264" s="137"/>
      <c r="AA264" s="137"/>
      <c r="AB264" s="125" t="str">
        <f>IF(留学状況調査入力票!S273="","",留学状況調査入力票!S273)</f>
        <v/>
      </c>
      <c r="AC264" s="136" t="str">
        <f t="shared" si="9"/>
        <v/>
      </c>
      <c r="AD264" s="125" t="str">
        <f>IF(OR(C264="",留学状況調査入力票!$C$8=""),"",留学状況調査入力票!$C$8)</f>
        <v/>
      </c>
      <c r="AE264" s="136" t="str">
        <f>IF(留学状況調査入力票!AK273="","",留学状況調査入力票!AK273)</f>
        <v/>
      </c>
      <c r="AF264" s="136" t="str">
        <f>IF(留学状況調査入力票!AL273="","",留学状況調査入力票!AL273)</f>
        <v/>
      </c>
      <c r="AG264" s="136" t="str">
        <f>IF(留学状況調査入力票!AM273="","",留学状況調査入力票!AM273)</f>
        <v/>
      </c>
      <c r="AH264" s="136" t="str">
        <f>IF(留学状況調査入力票!AN273="","",留学状況調査入力票!AN273)</f>
        <v/>
      </c>
      <c r="AI264" s="136" t="str">
        <f>IF(留学状況調査入力票!AO273="","",留学状況調査入力票!AO273)</f>
        <v/>
      </c>
      <c r="AJ264" s="136" t="str">
        <f>IF(留学状況調査入力票!AP273="","",留学状況調査入力票!AP273)</f>
        <v/>
      </c>
      <c r="AK264" s="136" t="str">
        <f>IF(留学状況調査入力票!AQ273="","",留学状況調査入力票!AQ273)</f>
        <v/>
      </c>
    </row>
    <row r="265" spans="1:37">
      <c r="A265" s="137" t="str">
        <f t="shared" si="8"/>
        <v/>
      </c>
      <c r="B265" s="136"/>
      <c r="C265" s="137" t="str">
        <f>IF(留学状況調査入力票!A274="","",留学状況調査入力票!A274)</f>
        <v/>
      </c>
      <c r="D265" s="137" t="str">
        <f>IF(OR(留学状況調査入力票!C274="",留学状況調査入力票!D274="",留学状況調査入力票!E274=""),"",留学状況調査入力票!C274&amp;留学状況調査入力票!D274&amp;留学状況調査入力票!E274)</f>
        <v/>
      </c>
      <c r="E265" s="137"/>
      <c r="F265" s="136" t="str">
        <f>IF(留学状況調査入力票!A274="","",6)</f>
        <v/>
      </c>
      <c r="G265" s="137"/>
      <c r="H265" s="137" t="str">
        <f>IF(留学状況調査入力票!F274="","",留学状況調査入力票!F274)</f>
        <v/>
      </c>
      <c r="I265" s="137"/>
      <c r="J265" s="137" t="str">
        <f>IF(OR(留学状況調査入力票!G274="",留学状況調査入力票!H274=""),"",留学状況調査入力票!G274&amp;留学状況調査入力票!H274)</f>
        <v/>
      </c>
      <c r="K265" s="137"/>
      <c r="L265" s="137" t="str">
        <f>IF(留学状況調査入力票!I274="","",留学状況調査入力票!I274)</f>
        <v/>
      </c>
      <c r="M265" s="137"/>
      <c r="N265" s="137" t="str">
        <f>IF(留学状況調査入力票!J274="","",留学状況調査入力票!J274)</f>
        <v/>
      </c>
      <c r="O265" s="137"/>
      <c r="P265" s="137" t="str">
        <f>IF(OR(留学状況調査入力票!K274="",留学状況調査入力票!L274="",留学状況調査入力票!M274=""),"",留学状況調査入力票!K274&amp;留学状況調査入力票!L274&amp;留学状況調査入力票!M274)</f>
        <v/>
      </c>
      <c r="Q265" s="137"/>
      <c r="R265" s="137" t="str">
        <f>IF(留学状況調査入力票!N274="","",留学状況調査入力票!N274)</f>
        <v/>
      </c>
      <c r="S265" s="137"/>
      <c r="T265" s="137" t="str">
        <f>IF(留学状況調査入力票!O274="","",留学状況調査入力票!O274)</f>
        <v/>
      </c>
      <c r="U265" s="137"/>
      <c r="V265" s="137" t="str">
        <f>IF(留学状況調査入力票!P274="","",留学状況調査入力票!P274)</f>
        <v/>
      </c>
      <c r="W265" s="137"/>
      <c r="X265" s="137" t="str">
        <f>IF(OR(留学状況調査入力票!Q274="",留学状況調査入力票!R274=""),"",留学状況調査入力票!Q274&amp;留学状況調査入力票!R274)</f>
        <v/>
      </c>
      <c r="Y265" s="137"/>
      <c r="Z265" s="137"/>
      <c r="AA265" s="137"/>
      <c r="AB265" s="125" t="str">
        <f>IF(留学状況調査入力票!S274="","",留学状況調査入力票!S274)</f>
        <v/>
      </c>
      <c r="AC265" s="136" t="str">
        <f t="shared" si="9"/>
        <v/>
      </c>
      <c r="AD265" s="125" t="str">
        <f>IF(OR(C265="",留学状況調査入力票!$C$8=""),"",留学状況調査入力票!$C$8)</f>
        <v/>
      </c>
      <c r="AE265" s="136" t="str">
        <f>IF(留学状況調査入力票!AK274="","",留学状況調査入力票!AK274)</f>
        <v/>
      </c>
      <c r="AF265" s="136" t="str">
        <f>IF(留学状況調査入力票!AL274="","",留学状況調査入力票!AL274)</f>
        <v/>
      </c>
      <c r="AG265" s="136" t="str">
        <f>IF(留学状況調査入力票!AM274="","",留学状況調査入力票!AM274)</f>
        <v/>
      </c>
      <c r="AH265" s="136" t="str">
        <f>IF(留学状況調査入力票!AN274="","",留学状況調査入力票!AN274)</f>
        <v/>
      </c>
      <c r="AI265" s="136" t="str">
        <f>IF(留学状況調査入力票!AO274="","",留学状況調査入力票!AO274)</f>
        <v/>
      </c>
      <c r="AJ265" s="136" t="str">
        <f>IF(留学状況調査入力票!AP274="","",留学状況調査入力票!AP274)</f>
        <v/>
      </c>
      <c r="AK265" s="136" t="str">
        <f>IF(留学状況調査入力票!AQ274="","",留学状況調査入力票!AQ274)</f>
        <v/>
      </c>
    </row>
    <row r="266" spans="1:37">
      <c r="A266" s="137" t="str">
        <f t="shared" si="8"/>
        <v/>
      </c>
      <c r="B266" s="136"/>
      <c r="C266" s="137" t="str">
        <f>IF(留学状況調査入力票!A275="","",留学状況調査入力票!A275)</f>
        <v/>
      </c>
      <c r="D266" s="137" t="str">
        <f>IF(OR(留学状況調査入力票!C275="",留学状況調査入力票!D275="",留学状況調査入力票!E275=""),"",留学状況調査入力票!C275&amp;留学状況調査入力票!D275&amp;留学状況調査入力票!E275)</f>
        <v/>
      </c>
      <c r="E266" s="137"/>
      <c r="F266" s="136" t="str">
        <f>IF(留学状況調査入力票!A275="","",6)</f>
        <v/>
      </c>
      <c r="G266" s="137"/>
      <c r="H266" s="137" t="str">
        <f>IF(留学状況調査入力票!F275="","",留学状況調査入力票!F275)</f>
        <v/>
      </c>
      <c r="I266" s="137"/>
      <c r="J266" s="137" t="str">
        <f>IF(OR(留学状況調査入力票!G275="",留学状況調査入力票!H275=""),"",留学状況調査入力票!G275&amp;留学状況調査入力票!H275)</f>
        <v/>
      </c>
      <c r="K266" s="137"/>
      <c r="L266" s="137" t="str">
        <f>IF(留学状況調査入力票!I275="","",留学状況調査入力票!I275)</f>
        <v/>
      </c>
      <c r="M266" s="137"/>
      <c r="N266" s="137" t="str">
        <f>IF(留学状況調査入力票!J275="","",留学状況調査入力票!J275)</f>
        <v/>
      </c>
      <c r="O266" s="137"/>
      <c r="P266" s="137" t="str">
        <f>IF(OR(留学状況調査入力票!K275="",留学状況調査入力票!L275="",留学状況調査入力票!M275=""),"",留学状況調査入力票!K275&amp;留学状況調査入力票!L275&amp;留学状況調査入力票!M275)</f>
        <v/>
      </c>
      <c r="Q266" s="137"/>
      <c r="R266" s="137" t="str">
        <f>IF(留学状況調査入力票!N275="","",留学状況調査入力票!N275)</f>
        <v/>
      </c>
      <c r="S266" s="137"/>
      <c r="T266" s="137" t="str">
        <f>IF(留学状況調査入力票!O275="","",留学状況調査入力票!O275)</f>
        <v/>
      </c>
      <c r="U266" s="137"/>
      <c r="V266" s="137" t="str">
        <f>IF(留学状況調査入力票!P275="","",留学状況調査入力票!P275)</f>
        <v/>
      </c>
      <c r="W266" s="137"/>
      <c r="X266" s="137" t="str">
        <f>IF(OR(留学状況調査入力票!Q275="",留学状況調査入力票!R275=""),"",留学状況調査入力票!Q275&amp;留学状況調査入力票!R275)</f>
        <v/>
      </c>
      <c r="Y266" s="137"/>
      <c r="Z266" s="137"/>
      <c r="AA266" s="137"/>
      <c r="AB266" s="125" t="str">
        <f>IF(留学状況調査入力票!S275="","",留学状況調査入力票!S275)</f>
        <v/>
      </c>
      <c r="AC266" s="136" t="str">
        <f t="shared" si="9"/>
        <v/>
      </c>
      <c r="AD266" s="125" t="str">
        <f>IF(OR(C266="",留学状況調査入力票!$C$8=""),"",留学状況調査入力票!$C$8)</f>
        <v/>
      </c>
      <c r="AE266" s="136" t="str">
        <f>IF(留学状況調査入力票!AK275="","",留学状況調査入力票!AK275)</f>
        <v/>
      </c>
      <c r="AF266" s="136" t="str">
        <f>IF(留学状況調査入力票!AL275="","",留学状況調査入力票!AL275)</f>
        <v/>
      </c>
      <c r="AG266" s="136" t="str">
        <f>IF(留学状況調査入力票!AM275="","",留学状況調査入力票!AM275)</f>
        <v/>
      </c>
      <c r="AH266" s="136" t="str">
        <f>IF(留学状況調査入力票!AN275="","",留学状況調査入力票!AN275)</f>
        <v/>
      </c>
      <c r="AI266" s="136" t="str">
        <f>IF(留学状況調査入力票!AO275="","",留学状況調査入力票!AO275)</f>
        <v/>
      </c>
      <c r="AJ266" s="136" t="str">
        <f>IF(留学状況調査入力票!AP275="","",留学状況調査入力票!AP275)</f>
        <v/>
      </c>
      <c r="AK266" s="136" t="str">
        <f>IF(留学状況調査入力票!AQ275="","",留学状況調査入力票!AQ275)</f>
        <v/>
      </c>
    </row>
    <row r="267" spans="1:37">
      <c r="A267" s="137" t="str">
        <f t="shared" si="8"/>
        <v/>
      </c>
      <c r="B267" s="136"/>
      <c r="C267" s="137" t="str">
        <f>IF(留学状況調査入力票!A276="","",留学状況調査入力票!A276)</f>
        <v/>
      </c>
      <c r="D267" s="137" t="str">
        <f>IF(OR(留学状況調査入力票!C276="",留学状況調査入力票!D276="",留学状況調査入力票!E276=""),"",留学状況調査入力票!C276&amp;留学状況調査入力票!D276&amp;留学状況調査入力票!E276)</f>
        <v/>
      </c>
      <c r="E267" s="137"/>
      <c r="F267" s="136" t="str">
        <f>IF(留学状況調査入力票!A276="","",6)</f>
        <v/>
      </c>
      <c r="G267" s="137"/>
      <c r="H267" s="137" t="str">
        <f>IF(留学状況調査入力票!F276="","",留学状況調査入力票!F276)</f>
        <v/>
      </c>
      <c r="I267" s="137"/>
      <c r="J267" s="137" t="str">
        <f>IF(OR(留学状況調査入力票!G276="",留学状況調査入力票!H276=""),"",留学状況調査入力票!G276&amp;留学状況調査入力票!H276)</f>
        <v/>
      </c>
      <c r="K267" s="137"/>
      <c r="L267" s="137" t="str">
        <f>IF(留学状況調査入力票!I276="","",留学状況調査入力票!I276)</f>
        <v/>
      </c>
      <c r="M267" s="137"/>
      <c r="N267" s="137" t="str">
        <f>IF(留学状況調査入力票!J276="","",留学状況調査入力票!J276)</f>
        <v/>
      </c>
      <c r="O267" s="137"/>
      <c r="P267" s="137" t="str">
        <f>IF(OR(留学状況調査入力票!K276="",留学状況調査入力票!L276="",留学状況調査入力票!M276=""),"",留学状況調査入力票!K276&amp;留学状況調査入力票!L276&amp;留学状況調査入力票!M276)</f>
        <v/>
      </c>
      <c r="Q267" s="137"/>
      <c r="R267" s="137" t="str">
        <f>IF(留学状況調査入力票!N276="","",留学状況調査入力票!N276)</f>
        <v/>
      </c>
      <c r="S267" s="137"/>
      <c r="T267" s="137" t="str">
        <f>IF(留学状況調査入力票!O276="","",留学状況調査入力票!O276)</f>
        <v/>
      </c>
      <c r="U267" s="137"/>
      <c r="V267" s="137" t="str">
        <f>IF(留学状況調査入力票!P276="","",留学状況調査入力票!P276)</f>
        <v/>
      </c>
      <c r="W267" s="137"/>
      <c r="X267" s="137" t="str">
        <f>IF(OR(留学状況調査入力票!Q276="",留学状況調査入力票!R276=""),"",留学状況調査入力票!Q276&amp;留学状況調査入力票!R276)</f>
        <v/>
      </c>
      <c r="Y267" s="137"/>
      <c r="Z267" s="137"/>
      <c r="AA267" s="137"/>
      <c r="AB267" s="125" t="str">
        <f>IF(留学状況調査入力票!S276="","",留学状況調査入力票!S276)</f>
        <v/>
      </c>
      <c r="AC267" s="136" t="str">
        <f t="shared" si="9"/>
        <v/>
      </c>
      <c r="AD267" s="125" t="str">
        <f>IF(OR(C267="",留学状況調査入力票!$C$8=""),"",留学状況調査入力票!$C$8)</f>
        <v/>
      </c>
      <c r="AE267" s="136" t="str">
        <f>IF(留学状況調査入力票!AK276="","",留学状況調査入力票!AK276)</f>
        <v/>
      </c>
      <c r="AF267" s="136" t="str">
        <f>IF(留学状況調査入力票!AL276="","",留学状況調査入力票!AL276)</f>
        <v/>
      </c>
      <c r="AG267" s="136" t="str">
        <f>IF(留学状況調査入力票!AM276="","",留学状況調査入力票!AM276)</f>
        <v/>
      </c>
      <c r="AH267" s="136" t="str">
        <f>IF(留学状況調査入力票!AN276="","",留学状況調査入力票!AN276)</f>
        <v/>
      </c>
      <c r="AI267" s="136" t="str">
        <f>IF(留学状況調査入力票!AO276="","",留学状況調査入力票!AO276)</f>
        <v/>
      </c>
      <c r="AJ267" s="136" t="str">
        <f>IF(留学状況調査入力票!AP276="","",留学状況調査入力票!AP276)</f>
        <v/>
      </c>
      <c r="AK267" s="136" t="str">
        <f>IF(留学状況調査入力票!AQ276="","",留学状況調査入力票!AQ276)</f>
        <v/>
      </c>
    </row>
    <row r="268" spans="1:37">
      <c r="A268" s="137" t="str">
        <f t="shared" si="8"/>
        <v/>
      </c>
      <c r="B268" s="136"/>
      <c r="C268" s="137" t="str">
        <f>IF(留学状況調査入力票!A277="","",留学状況調査入力票!A277)</f>
        <v/>
      </c>
      <c r="D268" s="137" t="str">
        <f>IF(OR(留学状況調査入力票!C277="",留学状況調査入力票!D277="",留学状況調査入力票!E277=""),"",留学状況調査入力票!C277&amp;留学状況調査入力票!D277&amp;留学状況調査入力票!E277)</f>
        <v/>
      </c>
      <c r="E268" s="137"/>
      <c r="F268" s="136" t="str">
        <f>IF(留学状況調査入力票!A277="","",6)</f>
        <v/>
      </c>
      <c r="G268" s="137"/>
      <c r="H268" s="137" t="str">
        <f>IF(留学状況調査入力票!F277="","",留学状況調査入力票!F277)</f>
        <v/>
      </c>
      <c r="I268" s="137"/>
      <c r="J268" s="137" t="str">
        <f>IF(OR(留学状況調査入力票!G277="",留学状況調査入力票!H277=""),"",留学状況調査入力票!G277&amp;留学状況調査入力票!H277)</f>
        <v/>
      </c>
      <c r="K268" s="137"/>
      <c r="L268" s="137" t="str">
        <f>IF(留学状況調査入力票!I277="","",留学状況調査入力票!I277)</f>
        <v/>
      </c>
      <c r="M268" s="137"/>
      <c r="N268" s="137" t="str">
        <f>IF(留学状況調査入力票!J277="","",留学状況調査入力票!J277)</f>
        <v/>
      </c>
      <c r="O268" s="137"/>
      <c r="P268" s="137" t="str">
        <f>IF(OR(留学状況調査入力票!K277="",留学状況調査入力票!L277="",留学状況調査入力票!M277=""),"",留学状況調査入力票!K277&amp;留学状況調査入力票!L277&amp;留学状況調査入力票!M277)</f>
        <v/>
      </c>
      <c r="Q268" s="137"/>
      <c r="R268" s="137" t="str">
        <f>IF(留学状況調査入力票!N277="","",留学状況調査入力票!N277)</f>
        <v/>
      </c>
      <c r="S268" s="137"/>
      <c r="T268" s="137" t="str">
        <f>IF(留学状況調査入力票!O277="","",留学状況調査入力票!O277)</f>
        <v/>
      </c>
      <c r="U268" s="137"/>
      <c r="V268" s="137" t="str">
        <f>IF(留学状況調査入力票!P277="","",留学状況調査入力票!P277)</f>
        <v/>
      </c>
      <c r="W268" s="137"/>
      <c r="X268" s="137" t="str">
        <f>IF(OR(留学状況調査入力票!Q277="",留学状況調査入力票!R277=""),"",留学状況調査入力票!Q277&amp;留学状況調査入力票!R277)</f>
        <v/>
      </c>
      <c r="Y268" s="137"/>
      <c r="Z268" s="137"/>
      <c r="AA268" s="137"/>
      <c r="AB268" s="125" t="str">
        <f>IF(留学状況調査入力票!S277="","",留学状況調査入力票!S277)</f>
        <v/>
      </c>
      <c r="AC268" s="136" t="str">
        <f t="shared" si="9"/>
        <v/>
      </c>
      <c r="AD268" s="125" t="str">
        <f>IF(OR(C268="",留学状況調査入力票!$C$8=""),"",留学状況調査入力票!$C$8)</f>
        <v/>
      </c>
      <c r="AE268" s="136" t="str">
        <f>IF(留学状況調査入力票!AK277="","",留学状況調査入力票!AK277)</f>
        <v/>
      </c>
      <c r="AF268" s="136" t="str">
        <f>IF(留学状況調査入力票!AL277="","",留学状況調査入力票!AL277)</f>
        <v/>
      </c>
      <c r="AG268" s="136" t="str">
        <f>IF(留学状況調査入力票!AM277="","",留学状況調査入力票!AM277)</f>
        <v/>
      </c>
      <c r="AH268" s="136" t="str">
        <f>IF(留学状況調査入力票!AN277="","",留学状況調査入力票!AN277)</f>
        <v/>
      </c>
      <c r="AI268" s="136" t="str">
        <f>IF(留学状況調査入力票!AO277="","",留学状況調査入力票!AO277)</f>
        <v/>
      </c>
      <c r="AJ268" s="136" t="str">
        <f>IF(留学状況調査入力票!AP277="","",留学状況調査入力票!AP277)</f>
        <v/>
      </c>
      <c r="AK268" s="136" t="str">
        <f>IF(留学状況調査入力票!AQ277="","",留学状況調査入力票!AQ277)</f>
        <v/>
      </c>
    </row>
    <row r="269" spans="1:37">
      <c r="A269" s="137" t="str">
        <f t="shared" si="8"/>
        <v/>
      </c>
      <c r="B269" s="136"/>
      <c r="C269" s="137" t="str">
        <f>IF(留学状況調査入力票!A278="","",留学状況調査入力票!A278)</f>
        <v/>
      </c>
      <c r="D269" s="137" t="str">
        <f>IF(OR(留学状況調査入力票!C278="",留学状況調査入力票!D278="",留学状況調査入力票!E278=""),"",留学状況調査入力票!C278&amp;留学状況調査入力票!D278&amp;留学状況調査入力票!E278)</f>
        <v/>
      </c>
      <c r="E269" s="137"/>
      <c r="F269" s="136" t="str">
        <f>IF(留学状況調査入力票!A278="","",6)</f>
        <v/>
      </c>
      <c r="G269" s="137"/>
      <c r="H269" s="137" t="str">
        <f>IF(留学状況調査入力票!F278="","",留学状況調査入力票!F278)</f>
        <v/>
      </c>
      <c r="I269" s="137"/>
      <c r="J269" s="137" t="str">
        <f>IF(OR(留学状況調査入力票!G278="",留学状況調査入力票!H278=""),"",留学状況調査入力票!G278&amp;留学状況調査入力票!H278)</f>
        <v/>
      </c>
      <c r="K269" s="137"/>
      <c r="L269" s="137" t="str">
        <f>IF(留学状況調査入力票!I278="","",留学状況調査入力票!I278)</f>
        <v/>
      </c>
      <c r="M269" s="137"/>
      <c r="N269" s="137" t="str">
        <f>IF(留学状況調査入力票!J278="","",留学状況調査入力票!J278)</f>
        <v/>
      </c>
      <c r="O269" s="137"/>
      <c r="P269" s="137" t="str">
        <f>IF(OR(留学状況調査入力票!K278="",留学状況調査入力票!L278="",留学状況調査入力票!M278=""),"",留学状況調査入力票!K278&amp;留学状況調査入力票!L278&amp;留学状況調査入力票!M278)</f>
        <v/>
      </c>
      <c r="Q269" s="137"/>
      <c r="R269" s="137" t="str">
        <f>IF(留学状況調査入力票!N278="","",留学状況調査入力票!N278)</f>
        <v/>
      </c>
      <c r="S269" s="137"/>
      <c r="T269" s="137" t="str">
        <f>IF(留学状況調査入力票!O278="","",留学状況調査入力票!O278)</f>
        <v/>
      </c>
      <c r="U269" s="137"/>
      <c r="V269" s="137" t="str">
        <f>IF(留学状況調査入力票!P278="","",留学状況調査入力票!P278)</f>
        <v/>
      </c>
      <c r="W269" s="137"/>
      <c r="X269" s="137" t="str">
        <f>IF(OR(留学状況調査入力票!Q278="",留学状況調査入力票!R278=""),"",留学状況調査入力票!Q278&amp;留学状況調査入力票!R278)</f>
        <v/>
      </c>
      <c r="Y269" s="137"/>
      <c r="Z269" s="137"/>
      <c r="AA269" s="137"/>
      <c r="AB269" s="125" t="str">
        <f>IF(留学状況調査入力票!S278="","",留学状況調査入力票!S278)</f>
        <v/>
      </c>
      <c r="AC269" s="136" t="str">
        <f t="shared" si="9"/>
        <v/>
      </c>
      <c r="AD269" s="125" t="str">
        <f>IF(OR(C269="",留学状況調査入力票!$C$8=""),"",留学状況調査入力票!$C$8)</f>
        <v/>
      </c>
      <c r="AE269" s="136" t="str">
        <f>IF(留学状況調査入力票!AK278="","",留学状況調査入力票!AK278)</f>
        <v/>
      </c>
      <c r="AF269" s="136" t="str">
        <f>IF(留学状況調査入力票!AL278="","",留学状況調査入力票!AL278)</f>
        <v/>
      </c>
      <c r="AG269" s="136" t="str">
        <f>IF(留学状況調査入力票!AM278="","",留学状況調査入力票!AM278)</f>
        <v/>
      </c>
      <c r="AH269" s="136" t="str">
        <f>IF(留学状況調査入力票!AN278="","",留学状況調査入力票!AN278)</f>
        <v/>
      </c>
      <c r="AI269" s="136" t="str">
        <f>IF(留学状況調査入力票!AO278="","",留学状況調査入力票!AO278)</f>
        <v/>
      </c>
      <c r="AJ269" s="136" t="str">
        <f>IF(留学状況調査入力票!AP278="","",留学状況調査入力票!AP278)</f>
        <v/>
      </c>
      <c r="AK269" s="136" t="str">
        <f>IF(留学状況調査入力票!AQ278="","",留学状況調査入力票!AQ278)</f>
        <v/>
      </c>
    </row>
    <row r="270" spans="1:37">
      <c r="A270" s="137" t="str">
        <f t="shared" si="8"/>
        <v/>
      </c>
      <c r="B270" s="136"/>
      <c r="C270" s="137" t="str">
        <f>IF(留学状況調査入力票!A279="","",留学状況調査入力票!A279)</f>
        <v/>
      </c>
      <c r="D270" s="137" t="str">
        <f>IF(OR(留学状況調査入力票!C279="",留学状況調査入力票!D279="",留学状況調査入力票!E279=""),"",留学状況調査入力票!C279&amp;留学状況調査入力票!D279&amp;留学状況調査入力票!E279)</f>
        <v/>
      </c>
      <c r="E270" s="137"/>
      <c r="F270" s="136" t="str">
        <f>IF(留学状況調査入力票!A279="","",6)</f>
        <v/>
      </c>
      <c r="G270" s="137"/>
      <c r="H270" s="137" t="str">
        <f>IF(留学状況調査入力票!F279="","",留学状況調査入力票!F279)</f>
        <v/>
      </c>
      <c r="I270" s="137"/>
      <c r="J270" s="137" t="str">
        <f>IF(OR(留学状況調査入力票!G279="",留学状況調査入力票!H279=""),"",留学状況調査入力票!G279&amp;留学状況調査入力票!H279)</f>
        <v/>
      </c>
      <c r="K270" s="137"/>
      <c r="L270" s="137" t="str">
        <f>IF(留学状況調査入力票!I279="","",留学状況調査入力票!I279)</f>
        <v/>
      </c>
      <c r="M270" s="137"/>
      <c r="N270" s="137" t="str">
        <f>IF(留学状況調査入力票!J279="","",留学状況調査入力票!J279)</f>
        <v/>
      </c>
      <c r="O270" s="137"/>
      <c r="P270" s="137" t="str">
        <f>IF(OR(留学状況調査入力票!K279="",留学状況調査入力票!L279="",留学状況調査入力票!M279=""),"",留学状況調査入力票!K279&amp;留学状況調査入力票!L279&amp;留学状況調査入力票!M279)</f>
        <v/>
      </c>
      <c r="Q270" s="137"/>
      <c r="R270" s="137" t="str">
        <f>IF(留学状況調査入力票!N279="","",留学状況調査入力票!N279)</f>
        <v/>
      </c>
      <c r="S270" s="137"/>
      <c r="T270" s="137" t="str">
        <f>IF(留学状況調査入力票!O279="","",留学状況調査入力票!O279)</f>
        <v/>
      </c>
      <c r="U270" s="137"/>
      <c r="V270" s="137" t="str">
        <f>IF(留学状況調査入力票!P279="","",留学状況調査入力票!P279)</f>
        <v/>
      </c>
      <c r="W270" s="137"/>
      <c r="X270" s="137" t="str">
        <f>IF(OR(留学状況調査入力票!Q279="",留学状況調査入力票!R279=""),"",留学状況調査入力票!Q279&amp;留学状況調査入力票!R279)</f>
        <v/>
      </c>
      <c r="Y270" s="137"/>
      <c r="Z270" s="137"/>
      <c r="AA270" s="137"/>
      <c r="AB270" s="125" t="str">
        <f>IF(留学状況調査入力票!S279="","",留学状況調査入力票!S279)</f>
        <v/>
      </c>
      <c r="AC270" s="136" t="str">
        <f t="shared" si="9"/>
        <v/>
      </c>
      <c r="AD270" s="125" t="str">
        <f>IF(OR(C270="",留学状況調査入力票!$C$8=""),"",留学状況調査入力票!$C$8)</f>
        <v/>
      </c>
      <c r="AE270" s="136" t="str">
        <f>IF(留学状況調査入力票!AK279="","",留学状況調査入力票!AK279)</f>
        <v/>
      </c>
      <c r="AF270" s="136" t="str">
        <f>IF(留学状況調査入力票!AL279="","",留学状況調査入力票!AL279)</f>
        <v/>
      </c>
      <c r="AG270" s="136" t="str">
        <f>IF(留学状況調査入力票!AM279="","",留学状況調査入力票!AM279)</f>
        <v/>
      </c>
      <c r="AH270" s="136" t="str">
        <f>IF(留学状況調査入力票!AN279="","",留学状況調査入力票!AN279)</f>
        <v/>
      </c>
      <c r="AI270" s="136" t="str">
        <f>IF(留学状況調査入力票!AO279="","",留学状況調査入力票!AO279)</f>
        <v/>
      </c>
      <c r="AJ270" s="136" t="str">
        <f>IF(留学状況調査入力票!AP279="","",留学状況調査入力票!AP279)</f>
        <v/>
      </c>
      <c r="AK270" s="136" t="str">
        <f>IF(留学状況調査入力票!AQ279="","",留学状況調査入力票!AQ279)</f>
        <v/>
      </c>
    </row>
    <row r="271" spans="1:37">
      <c r="A271" s="137" t="str">
        <f t="shared" si="8"/>
        <v/>
      </c>
      <c r="B271" s="136"/>
      <c r="C271" s="137" t="str">
        <f>IF(留学状況調査入力票!A280="","",留学状況調査入力票!A280)</f>
        <v/>
      </c>
      <c r="D271" s="137" t="str">
        <f>IF(OR(留学状況調査入力票!C280="",留学状況調査入力票!D280="",留学状況調査入力票!E280=""),"",留学状況調査入力票!C280&amp;留学状況調査入力票!D280&amp;留学状況調査入力票!E280)</f>
        <v/>
      </c>
      <c r="E271" s="137"/>
      <c r="F271" s="136" t="str">
        <f>IF(留学状況調査入力票!A280="","",6)</f>
        <v/>
      </c>
      <c r="G271" s="137"/>
      <c r="H271" s="137" t="str">
        <f>IF(留学状況調査入力票!F280="","",留学状況調査入力票!F280)</f>
        <v/>
      </c>
      <c r="I271" s="137"/>
      <c r="J271" s="137" t="str">
        <f>IF(OR(留学状況調査入力票!G280="",留学状況調査入力票!H280=""),"",留学状況調査入力票!G280&amp;留学状況調査入力票!H280)</f>
        <v/>
      </c>
      <c r="K271" s="137"/>
      <c r="L271" s="137" t="str">
        <f>IF(留学状況調査入力票!I280="","",留学状況調査入力票!I280)</f>
        <v/>
      </c>
      <c r="M271" s="137"/>
      <c r="N271" s="137" t="str">
        <f>IF(留学状況調査入力票!J280="","",留学状況調査入力票!J280)</f>
        <v/>
      </c>
      <c r="O271" s="137"/>
      <c r="P271" s="137" t="str">
        <f>IF(OR(留学状況調査入力票!K280="",留学状況調査入力票!L280="",留学状況調査入力票!M280=""),"",留学状況調査入力票!K280&amp;留学状況調査入力票!L280&amp;留学状況調査入力票!M280)</f>
        <v/>
      </c>
      <c r="Q271" s="137"/>
      <c r="R271" s="137" t="str">
        <f>IF(留学状況調査入力票!N280="","",留学状況調査入力票!N280)</f>
        <v/>
      </c>
      <c r="S271" s="137"/>
      <c r="T271" s="137" t="str">
        <f>IF(留学状況調査入力票!O280="","",留学状況調査入力票!O280)</f>
        <v/>
      </c>
      <c r="U271" s="137"/>
      <c r="V271" s="137" t="str">
        <f>IF(留学状況調査入力票!P280="","",留学状況調査入力票!P280)</f>
        <v/>
      </c>
      <c r="W271" s="137"/>
      <c r="X271" s="137" t="str">
        <f>IF(OR(留学状況調査入力票!Q280="",留学状況調査入力票!R280=""),"",留学状況調査入力票!Q280&amp;留学状況調査入力票!R280)</f>
        <v/>
      </c>
      <c r="Y271" s="137"/>
      <c r="Z271" s="137"/>
      <c r="AA271" s="137"/>
      <c r="AB271" s="125" t="str">
        <f>IF(留学状況調査入力票!S280="","",留学状況調査入力票!S280)</f>
        <v/>
      </c>
      <c r="AC271" s="136" t="str">
        <f t="shared" si="9"/>
        <v/>
      </c>
      <c r="AD271" s="125" t="str">
        <f>IF(OR(C271="",留学状況調査入力票!$C$8=""),"",留学状況調査入力票!$C$8)</f>
        <v/>
      </c>
      <c r="AE271" s="136" t="str">
        <f>IF(留学状況調査入力票!AK280="","",留学状況調査入力票!AK280)</f>
        <v/>
      </c>
      <c r="AF271" s="136" t="str">
        <f>IF(留学状況調査入力票!AL280="","",留学状況調査入力票!AL280)</f>
        <v/>
      </c>
      <c r="AG271" s="136" t="str">
        <f>IF(留学状況調査入力票!AM280="","",留学状況調査入力票!AM280)</f>
        <v/>
      </c>
      <c r="AH271" s="136" t="str">
        <f>IF(留学状況調査入力票!AN280="","",留学状況調査入力票!AN280)</f>
        <v/>
      </c>
      <c r="AI271" s="136" t="str">
        <f>IF(留学状況調査入力票!AO280="","",留学状況調査入力票!AO280)</f>
        <v/>
      </c>
      <c r="AJ271" s="136" t="str">
        <f>IF(留学状況調査入力票!AP280="","",留学状況調査入力票!AP280)</f>
        <v/>
      </c>
      <c r="AK271" s="136" t="str">
        <f>IF(留学状況調査入力票!AQ280="","",留学状況調査入力票!AQ280)</f>
        <v/>
      </c>
    </row>
    <row r="272" spans="1:37">
      <c r="A272" s="137" t="str">
        <f t="shared" si="8"/>
        <v/>
      </c>
      <c r="B272" s="136"/>
      <c r="C272" s="137" t="str">
        <f>IF(留学状況調査入力票!A281="","",留学状況調査入力票!A281)</f>
        <v/>
      </c>
      <c r="D272" s="137" t="str">
        <f>IF(OR(留学状況調査入力票!C281="",留学状況調査入力票!D281="",留学状況調査入力票!E281=""),"",留学状況調査入力票!C281&amp;留学状況調査入力票!D281&amp;留学状況調査入力票!E281)</f>
        <v/>
      </c>
      <c r="E272" s="137"/>
      <c r="F272" s="136" t="str">
        <f>IF(留学状況調査入力票!A281="","",6)</f>
        <v/>
      </c>
      <c r="G272" s="137"/>
      <c r="H272" s="137" t="str">
        <f>IF(留学状況調査入力票!F281="","",留学状況調査入力票!F281)</f>
        <v/>
      </c>
      <c r="I272" s="137"/>
      <c r="J272" s="137" t="str">
        <f>IF(OR(留学状況調査入力票!G281="",留学状況調査入力票!H281=""),"",留学状況調査入力票!G281&amp;留学状況調査入力票!H281)</f>
        <v/>
      </c>
      <c r="K272" s="137"/>
      <c r="L272" s="137" t="str">
        <f>IF(留学状況調査入力票!I281="","",留学状況調査入力票!I281)</f>
        <v/>
      </c>
      <c r="M272" s="137"/>
      <c r="N272" s="137" t="str">
        <f>IF(留学状況調査入力票!J281="","",留学状況調査入力票!J281)</f>
        <v/>
      </c>
      <c r="O272" s="137"/>
      <c r="P272" s="137" t="str">
        <f>IF(OR(留学状況調査入力票!K281="",留学状況調査入力票!L281="",留学状況調査入力票!M281=""),"",留学状況調査入力票!K281&amp;留学状況調査入力票!L281&amp;留学状況調査入力票!M281)</f>
        <v/>
      </c>
      <c r="Q272" s="137"/>
      <c r="R272" s="137" t="str">
        <f>IF(留学状況調査入力票!N281="","",留学状況調査入力票!N281)</f>
        <v/>
      </c>
      <c r="S272" s="137"/>
      <c r="T272" s="137" t="str">
        <f>IF(留学状況調査入力票!O281="","",留学状況調査入力票!O281)</f>
        <v/>
      </c>
      <c r="U272" s="137"/>
      <c r="V272" s="137" t="str">
        <f>IF(留学状況調査入力票!P281="","",留学状況調査入力票!P281)</f>
        <v/>
      </c>
      <c r="W272" s="137"/>
      <c r="X272" s="137" t="str">
        <f>IF(OR(留学状況調査入力票!Q281="",留学状況調査入力票!R281=""),"",留学状況調査入力票!Q281&amp;留学状況調査入力票!R281)</f>
        <v/>
      </c>
      <c r="Y272" s="137"/>
      <c r="Z272" s="137"/>
      <c r="AA272" s="137"/>
      <c r="AB272" s="125" t="str">
        <f>IF(留学状況調査入力票!S281="","",留学状況調査入力票!S281)</f>
        <v/>
      </c>
      <c r="AC272" s="136" t="str">
        <f t="shared" si="9"/>
        <v/>
      </c>
      <c r="AD272" s="125" t="str">
        <f>IF(OR(C272="",留学状況調査入力票!$C$8=""),"",留学状況調査入力票!$C$8)</f>
        <v/>
      </c>
      <c r="AE272" s="136" t="str">
        <f>IF(留学状況調査入力票!AK281="","",留学状況調査入力票!AK281)</f>
        <v/>
      </c>
      <c r="AF272" s="136" t="str">
        <f>IF(留学状況調査入力票!AL281="","",留学状況調査入力票!AL281)</f>
        <v/>
      </c>
      <c r="AG272" s="136" t="str">
        <f>IF(留学状況調査入力票!AM281="","",留学状況調査入力票!AM281)</f>
        <v/>
      </c>
      <c r="AH272" s="136" t="str">
        <f>IF(留学状況調査入力票!AN281="","",留学状況調査入力票!AN281)</f>
        <v/>
      </c>
      <c r="AI272" s="136" t="str">
        <f>IF(留学状況調査入力票!AO281="","",留学状況調査入力票!AO281)</f>
        <v/>
      </c>
      <c r="AJ272" s="136" t="str">
        <f>IF(留学状況調査入力票!AP281="","",留学状況調査入力票!AP281)</f>
        <v/>
      </c>
      <c r="AK272" s="136" t="str">
        <f>IF(留学状況調査入力票!AQ281="","",留学状況調査入力票!AQ281)</f>
        <v/>
      </c>
    </row>
    <row r="273" spans="1:37">
      <c r="A273" s="137" t="str">
        <f t="shared" si="8"/>
        <v/>
      </c>
      <c r="B273" s="136"/>
      <c r="C273" s="137" t="str">
        <f>IF(留学状況調査入力票!A282="","",留学状況調査入力票!A282)</f>
        <v/>
      </c>
      <c r="D273" s="137" t="str">
        <f>IF(OR(留学状況調査入力票!C282="",留学状況調査入力票!D282="",留学状況調査入力票!E282=""),"",留学状況調査入力票!C282&amp;留学状況調査入力票!D282&amp;留学状況調査入力票!E282)</f>
        <v/>
      </c>
      <c r="E273" s="137"/>
      <c r="F273" s="136" t="str">
        <f>IF(留学状況調査入力票!A282="","",6)</f>
        <v/>
      </c>
      <c r="G273" s="137"/>
      <c r="H273" s="137" t="str">
        <f>IF(留学状況調査入力票!F282="","",留学状況調査入力票!F282)</f>
        <v/>
      </c>
      <c r="I273" s="137"/>
      <c r="J273" s="137" t="str">
        <f>IF(OR(留学状況調査入力票!G282="",留学状況調査入力票!H282=""),"",留学状況調査入力票!G282&amp;留学状況調査入力票!H282)</f>
        <v/>
      </c>
      <c r="K273" s="137"/>
      <c r="L273" s="137" t="str">
        <f>IF(留学状況調査入力票!I282="","",留学状況調査入力票!I282)</f>
        <v/>
      </c>
      <c r="M273" s="137"/>
      <c r="N273" s="137" t="str">
        <f>IF(留学状況調査入力票!J282="","",留学状況調査入力票!J282)</f>
        <v/>
      </c>
      <c r="O273" s="137"/>
      <c r="P273" s="137" t="str">
        <f>IF(OR(留学状況調査入力票!K282="",留学状況調査入力票!L282="",留学状況調査入力票!M282=""),"",留学状況調査入力票!K282&amp;留学状況調査入力票!L282&amp;留学状況調査入力票!M282)</f>
        <v/>
      </c>
      <c r="Q273" s="137"/>
      <c r="R273" s="137" t="str">
        <f>IF(留学状況調査入力票!N282="","",留学状況調査入力票!N282)</f>
        <v/>
      </c>
      <c r="S273" s="137"/>
      <c r="T273" s="137" t="str">
        <f>IF(留学状況調査入力票!O282="","",留学状況調査入力票!O282)</f>
        <v/>
      </c>
      <c r="U273" s="137"/>
      <c r="V273" s="137" t="str">
        <f>IF(留学状況調査入力票!P282="","",留学状況調査入力票!P282)</f>
        <v/>
      </c>
      <c r="W273" s="137"/>
      <c r="X273" s="137" t="str">
        <f>IF(OR(留学状況調査入力票!Q282="",留学状況調査入力票!R282=""),"",留学状況調査入力票!Q282&amp;留学状況調査入力票!R282)</f>
        <v/>
      </c>
      <c r="Y273" s="137"/>
      <c r="Z273" s="137"/>
      <c r="AA273" s="137"/>
      <c r="AB273" s="125" t="str">
        <f>IF(留学状況調査入力票!S282="","",留学状況調査入力票!S282)</f>
        <v/>
      </c>
      <c r="AC273" s="136" t="str">
        <f t="shared" si="9"/>
        <v/>
      </c>
      <c r="AD273" s="125" t="str">
        <f>IF(OR(C273="",留学状況調査入力票!$C$8=""),"",留学状況調査入力票!$C$8)</f>
        <v/>
      </c>
      <c r="AE273" s="136" t="str">
        <f>IF(留学状況調査入力票!AK282="","",留学状況調査入力票!AK282)</f>
        <v/>
      </c>
      <c r="AF273" s="136" t="str">
        <f>IF(留学状況調査入力票!AL282="","",留学状況調査入力票!AL282)</f>
        <v/>
      </c>
      <c r="AG273" s="136" t="str">
        <f>IF(留学状況調査入力票!AM282="","",留学状況調査入力票!AM282)</f>
        <v/>
      </c>
      <c r="AH273" s="136" t="str">
        <f>IF(留学状況調査入力票!AN282="","",留学状況調査入力票!AN282)</f>
        <v/>
      </c>
      <c r="AI273" s="136" t="str">
        <f>IF(留学状況調査入力票!AO282="","",留学状況調査入力票!AO282)</f>
        <v/>
      </c>
      <c r="AJ273" s="136" t="str">
        <f>IF(留学状況調査入力票!AP282="","",留学状況調査入力票!AP282)</f>
        <v/>
      </c>
      <c r="AK273" s="136" t="str">
        <f>IF(留学状況調査入力票!AQ282="","",留学状況調査入力票!AQ282)</f>
        <v/>
      </c>
    </row>
    <row r="274" spans="1:37">
      <c r="A274" s="137" t="str">
        <f t="shared" ref="A274:A302" si="10">IF(C274="","",C274)</f>
        <v/>
      </c>
      <c r="B274" s="136"/>
      <c r="C274" s="137" t="str">
        <f>IF(留学状況調査入力票!A283="","",留学状況調査入力票!A283)</f>
        <v/>
      </c>
      <c r="D274" s="137" t="str">
        <f>IF(OR(留学状況調査入力票!C283="",留学状況調査入力票!D283="",留学状況調査入力票!E283=""),"",留学状況調査入力票!C283&amp;留学状況調査入力票!D283&amp;留学状況調査入力票!E283)</f>
        <v/>
      </c>
      <c r="E274" s="137"/>
      <c r="F274" s="136" t="str">
        <f>IF(留学状況調査入力票!A283="","",6)</f>
        <v/>
      </c>
      <c r="G274" s="137"/>
      <c r="H274" s="137" t="str">
        <f>IF(留学状況調査入力票!F283="","",留学状況調査入力票!F283)</f>
        <v/>
      </c>
      <c r="I274" s="137"/>
      <c r="J274" s="137" t="str">
        <f>IF(OR(留学状況調査入力票!G283="",留学状況調査入力票!H283=""),"",留学状況調査入力票!G283&amp;留学状況調査入力票!H283)</f>
        <v/>
      </c>
      <c r="K274" s="137"/>
      <c r="L274" s="137" t="str">
        <f>IF(留学状況調査入力票!I283="","",留学状況調査入力票!I283)</f>
        <v/>
      </c>
      <c r="M274" s="137"/>
      <c r="N274" s="137" t="str">
        <f>IF(留学状況調査入力票!J283="","",留学状況調査入力票!J283)</f>
        <v/>
      </c>
      <c r="O274" s="137"/>
      <c r="P274" s="137" t="str">
        <f>IF(OR(留学状況調査入力票!K283="",留学状況調査入力票!L283="",留学状況調査入力票!M283=""),"",留学状況調査入力票!K283&amp;留学状況調査入力票!L283&amp;留学状況調査入力票!M283)</f>
        <v/>
      </c>
      <c r="Q274" s="137"/>
      <c r="R274" s="137" t="str">
        <f>IF(留学状況調査入力票!N283="","",留学状況調査入力票!N283)</f>
        <v/>
      </c>
      <c r="S274" s="137"/>
      <c r="T274" s="137" t="str">
        <f>IF(留学状況調査入力票!O283="","",留学状況調査入力票!O283)</f>
        <v/>
      </c>
      <c r="U274" s="137"/>
      <c r="V274" s="137" t="str">
        <f>IF(留学状況調査入力票!P283="","",留学状況調査入力票!P283)</f>
        <v/>
      </c>
      <c r="W274" s="137"/>
      <c r="X274" s="137" t="str">
        <f>IF(OR(留学状況調査入力票!Q283="",留学状況調査入力票!R283=""),"",留学状況調査入力票!Q283&amp;留学状況調査入力票!R283)</f>
        <v/>
      </c>
      <c r="Y274" s="137"/>
      <c r="Z274" s="137"/>
      <c r="AA274" s="137"/>
      <c r="AB274" s="125" t="str">
        <f>IF(留学状況調査入力票!S283="","",留学状況調査入力票!S283)</f>
        <v/>
      </c>
      <c r="AC274" s="136" t="str">
        <f t="shared" ref="AC274:AC302" si="11">IF(OR(C274="",D274=""),"",IF(OR(AE274&lt;&gt;"○",AF274&lt;&gt;"○",AG274&lt;&gt;"○",AH274&lt;&gt;"○",AI274&lt;&gt;"○",AJ274&lt;&gt;"○",AK274&lt;&gt;"○"),"エラー",""))</f>
        <v/>
      </c>
      <c r="AD274" s="125" t="str">
        <f>IF(OR(C274="",留学状況調査入力票!$C$8=""),"",留学状況調査入力票!$C$8)</f>
        <v/>
      </c>
      <c r="AE274" s="136" t="str">
        <f>IF(留学状況調査入力票!AK283="","",留学状況調査入力票!AK283)</f>
        <v/>
      </c>
      <c r="AF274" s="136" t="str">
        <f>IF(留学状況調査入力票!AL283="","",留学状況調査入力票!AL283)</f>
        <v/>
      </c>
      <c r="AG274" s="136" t="str">
        <f>IF(留学状況調査入力票!AM283="","",留学状況調査入力票!AM283)</f>
        <v/>
      </c>
      <c r="AH274" s="136" t="str">
        <f>IF(留学状況調査入力票!AN283="","",留学状況調査入力票!AN283)</f>
        <v/>
      </c>
      <c r="AI274" s="136" t="str">
        <f>IF(留学状況調査入力票!AO283="","",留学状況調査入力票!AO283)</f>
        <v/>
      </c>
      <c r="AJ274" s="136" t="str">
        <f>IF(留学状況調査入力票!AP283="","",留学状況調査入力票!AP283)</f>
        <v/>
      </c>
      <c r="AK274" s="136" t="str">
        <f>IF(留学状況調査入力票!AQ283="","",留学状況調査入力票!AQ283)</f>
        <v/>
      </c>
    </row>
    <row r="275" spans="1:37">
      <c r="A275" s="137" t="str">
        <f t="shared" si="10"/>
        <v/>
      </c>
      <c r="B275" s="136"/>
      <c r="C275" s="137" t="str">
        <f>IF(留学状況調査入力票!A284="","",留学状況調査入力票!A284)</f>
        <v/>
      </c>
      <c r="D275" s="137" t="str">
        <f>IF(OR(留学状況調査入力票!C284="",留学状況調査入力票!D284="",留学状況調査入力票!E284=""),"",留学状況調査入力票!C284&amp;留学状況調査入力票!D284&amp;留学状況調査入力票!E284)</f>
        <v/>
      </c>
      <c r="E275" s="137"/>
      <c r="F275" s="136" t="str">
        <f>IF(留学状況調査入力票!A284="","",6)</f>
        <v/>
      </c>
      <c r="G275" s="137"/>
      <c r="H275" s="137" t="str">
        <f>IF(留学状況調査入力票!F284="","",留学状況調査入力票!F284)</f>
        <v/>
      </c>
      <c r="I275" s="137"/>
      <c r="J275" s="137" t="str">
        <f>IF(OR(留学状況調査入力票!G284="",留学状況調査入力票!H284=""),"",留学状況調査入力票!G284&amp;留学状況調査入力票!H284)</f>
        <v/>
      </c>
      <c r="K275" s="137"/>
      <c r="L275" s="137" t="str">
        <f>IF(留学状況調査入力票!I284="","",留学状況調査入力票!I284)</f>
        <v/>
      </c>
      <c r="M275" s="137"/>
      <c r="N275" s="137" t="str">
        <f>IF(留学状況調査入力票!J284="","",留学状況調査入力票!J284)</f>
        <v/>
      </c>
      <c r="O275" s="137"/>
      <c r="P275" s="137" t="str">
        <f>IF(OR(留学状況調査入力票!K284="",留学状況調査入力票!L284="",留学状況調査入力票!M284=""),"",留学状況調査入力票!K284&amp;留学状況調査入力票!L284&amp;留学状況調査入力票!M284)</f>
        <v/>
      </c>
      <c r="Q275" s="137"/>
      <c r="R275" s="137" t="str">
        <f>IF(留学状況調査入力票!N284="","",留学状況調査入力票!N284)</f>
        <v/>
      </c>
      <c r="S275" s="137"/>
      <c r="T275" s="137" t="str">
        <f>IF(留学状況調査入力票!O284="","",留学状況調査入力票!O284)</f>
        <v/>
      </c>
      <c r="U275" s="137"/>
      <c r="V275" s="137" t="str">
        <f>IF(留学状況調査入力票!P284="","",留学状況調査入力票!P284)</f>
        <v/>
      </c>
      <c r="W275" s="137"/>
      <c r="X275" s="137" t="str">
        <f>IF(OR(留学状況調査入力票!Q284="",留学状況調査入力票!R284=""),"",留学状況調査入力票!Q284&amp;留学状況調査入力票!R284)</f>
        <v/>
      </c>
      <c r="Y275" s="137"/>
      <c r="Z275" s="137"/>
      <c r="AA275" s="137"/>
      <c r="AB275" s="125" t="str">
        <f>IF(留学状況調査入力票!S284="","",留学状況調査入力票!S284)</f>
        <v/>
      </c>
      <c r="AC275" s="136" t="str">
        <f t="shared" si="11"/>
        <v/>
      </c>
      <c r="AD275" s="125" t="str">
        <f>IF(OR(C275="",留学状況調査入力票!$C$8=""),"",留学状況調査入力票!$C$8)</f>
        <v/>
      </c>
      <c r="AE275" s="136" t="str">
        <f>IF(留学状況調査入力票!AK284="","",留学状況調査入力票!AK284)</f>
        <v/>
      </c>
      <c r="AF275" s="136" t="str">
        <f>IF(留学状況調査入力票!AL284="","",留学状況調査入力票!AL284)</f>
        <v/>
      </c>
      <c r="AG275" s="136" t="str">
        <f>IF(留学状況調査入力票!AM284="","",留学状況調査入力票!AM284)</f>
        <v/>
      </c>
      <c r="AH275" s="136" t="str">
        <f>IF(留学状況調査入力票!AN284="","",留学状況調査入力票!AN284)</f>
        <v/>
      </c>
      <c r="AI275" s="136" t="str">
        <f>IF(留学状況調査入力票!AO284="","",留学状況調査入力票!AO284)</f>
        <v/>
      </c>
      <c r="AJ275" s="136" t="str">
        <f>IF(留学状況調査入力票!AP284="","",留学状況調査入力票!AP284)</f>
        <v/>
      </c>
      <c r="AK275" s="136" t="str">
        <f>IF(留学状況調査入力票!AQ284="","",留学状況調査入力票!AQ284)</f>
        <v/>
      </c>
    </row>
    <row r="276" spans="1:37">
      <c r="A276" s="137" t="str">
        <f t="shared" si="10"/>
        <v/>
      </c>
      <c r="B276" s="136"/>
      <c r="C276" s="137" t="str">
        <f>IF(留学状況調査入力票!A285="","",留学状況調査入力票!A285)</f>
        <v/>
      </c>
      <c r="D276" s="137" t="str">
        <f>IF(OR(留学状況調査入力票!C285="",留学状況調査入力票!D285="",留学状況調査入力票!E285=""),"",留学状況調査入力票!C285&amp;留学状況調査入力票!D285&amp;留学状況調査入力票!E285)</f>
        <v/>
      </c>
      <c r="E276" s="137"/>
      <c r="F276" s="136" t="str">
        <f>IF(留学状況調査入力票!A285="","",6)</f>
        <v/>
      </c>
      <c r="G276" s="137"/>
      <c r="H276" s="137" t="str">
        <f>IF(留学状況調査入力票!F285="","",留学状況調査入力票!F285)</f>
        <v/>
      </c>
      <c r="I276" s="137"/>
      <c r="J276" s="137" t="str">
        <f>IF(OR(留学状況調査入力票!G285="",留学状況調査入力票!H285=""),"",留学状況調査入力票!G285&amp;留学状況調査入力票!H285)</f>
        <v/>
      </c>
      <c r="K276" s="137"/>
      <c r="L276" s="137" t="str">
        <f>IF(留学状況調査入力票!I285="","",留学状況調査入力票!I285)</f>
        <v/>
      </c>
      <c r="M276" s="137"/>
      <c r="N276" s="137" t="str">
        <f>IF(留学状況調査入力票!J285="","",留学状況調査入力票!J285)</f>
        <v/>
      </c>
      <c r="O276" s="137"/>
      <c r="P276" s="137" t="str">
        <f>IF(OR(留学状況調査入力票!K285="",留学状況調査入力票!L285="",留学状況調査入力票!M285=""),"",留学状況調査入力票!K285&amp;留学状況調査入力票!L285&amp;留学状況調査入力票!M285)</f>
        <v/>
      </c>
      <c r="Q276" s="137"/>
      <c r="R276" s="137" t="str">
        <f>IF(留学状況調査入力票!N285="","",留学状況調査入力票!N285)</f>
        <v/>
      </c>
      <c r="S276" s="137"/>
      <c r="T276" s="137" t="str">
        <f>IF(留学状況調査入力票!O285="","",留学状況調査入力票!O285)</f>
        <v/>
      </c>
      <c r="U276" s="137"/>
      <c r="V276" s="137" t="str">
        <f>IF(留学状況調査入力票!P285="","",留学状況調査入力票!P285)</f>
        <v/>
      </c>
      <c r="W276" s="137"/>
      <c r="X276" s="137" t="str">
        <f>IF(OR(留学状況調査入力票!Q285="",留学状況調査入力票!R285=""),"",留学状況調査入力票!Q285&amp;留学状況調査入力票!R285)</f>
        <v/>
      </c>
      <c r="Y276" s="137"/>
      <c r="Z276" s="137"/>
      <c r="AA276" s="137"/>
      <c r="AB276" s="125" t="str">
        <f>IF(留学状況調査入力票!S285="","",留学状況調査入力票!S285)</f>
        <v/>
      </c>
      <c r="AC276" s="136" t="str">
        <f t="shared" si="11"/>
        <v/>
      </c>
      <c r="AD276" s="125" t="str">
        <f>IF(OR(C276="",留学状況調査入力票!$C$8=""),"",留学状況調査入力票!$C$8)</f>
        <v/>
      </c>
      <c r="AE276" s="136" t="str">
        <f>IF(留学状況調査入力票!AK285="","",留学状況調査入力票!AK285)</f>
        <v/>
      </c>
      <c r="AF276" s="136" t="str">
        <f>IF(留学状況調査入力票!AL285="","",留学状況調査入力票!AL285)</f>
        <v/>
      </c>
      <c r="AG276" s="136" t="str">
        <f>IF(留学状況調査入力票!AM285="","",留学状況調査入力票!AM285)</f>
        <v/>
      </c>
      <c r="AH276" s="136" t="str">
        <f>IF(留学状況調査入力票!AN285="","",留学状況調査入力票!AN285)</f>
        <v/>
      </c>
      <c r="AI276" s="136" t="str">
        <f>IF(留学状況調査入力票!AO285="","",留学状況調査入力票!AO285)</f>
        <v/>
      </c>
      <c r="AJ276" s="136" t="str">
        <f>IF(留学状況調査入力票!AP285="","",留学状況調査入力票!AP285)</f>
        <v/>
      </c>
      <c r="AK276" s="136" t="str">
        <f>IF(留学状況調査入力票!AQ285="","",留学状況調査入力票!AQ285)</f>
        <v/>
      </c>
    </row>
    <row r="277" spans="1:37">
      <c r="A277" s="137" t="str">
        <f t="shared" si="10"/>
        <v/>
      </c>
      <c r="B277" s="136"/>
      <c r="C277" s="137" t="str">
        <f>IF(留学状況調査入力票!A286="","",留学状況調査入力票!A286)</f>
        <v/>
      </c>
      <c r="D277" s="137" t="str">
        <f>IF(OR(留学状況調査入力票!C286="",留学状況調査入力票!D286="",留学状況調査入力票!E286=""),"",留学状況調査入力票!C286&amp;留学状況調査入力票!D286&amp;留学状況調査入力票!E286)</f>
        <v/>
      </c>
      <c r="E277" s="137"/>
      <c r="F277" s="136" t="str">
        <f>IF(留学状況調査入力票!A286="","",6)</f>
        <v/>
      </c>
      <c r="G277" s="137"/>
      <c r="H277" s="137" t="str">
        <f>IF(留学状況調査入力票!F286="","",留学状況調査入力票!F286)</f>
        <v/>
      </c>
      <c r="I277" s="137"/>
      <c r="J277" s="137" t="str">
        <f>IF(OR(留学状況調査入力票!G286="",留学状況調査入力票!H286=""),"",留学状況調査入力票!G286&amp;留学状況調査入力票!H286)</f>
        <v/>
      </c>
      <c r="K277" s="137"/>
      <c r="L277" s="137" t="str">
        <f>IF(留学状況調査入力票!I286="","",留学状況調査入力票!I286)</f>
        <v/>
      </c>
      <c r="M277" s="137"/>
      <c r="N277" s="137" t="str">
        <f>IF(留学状況調査入力票!J286="","",留学状況調査入力票!J286)</f>
        <v/>
      </c>
      <c r="O277" s="137"/>
      <c r="P277" s="137" t="str">
        <f>IF(OR(留学状況調査入力票!K286="",留学状況調査入力票!L286="",留学状況調査入力票!M286=""),"",留学状況調査入力票!K286&amp;留学状況調査入力票!L286&amp;留学状況調査入力票!M286)</f>
        <v/>
      </c>
      <c r="Q277" s="137"/>
      <c r="R277" s="137" t="str">
        <f>IF(留学状況調査入力票!N286="","",留学状況調査入力票!N286)</f>
        <v/>
      </c>
      <c r="S277" s="137"/>
      <c r="T277" s="137" t="str">
        <f>IF(留学状況調査入力票!O286="","",留学状況調査入力票!O286)</f>
        <v/>
      </c>
      <c r="U277" s="137"/>
      <c r="V277" s="137" t="str">
        <f>IF(留学状況調査入力票!P286="","",留学状況調査入力票!P286)</f>
        <v/>
      </c>
      <c r="W277" s="137"/>
      <c r="X277" s="137" t="str">
        <f>IF(OR(留学状況調査入力票!Q286="",留学状況調査入力票!R286=""),"",留学状況調査入力票!Q286&amp;留学状況調査入力票!R286)</f>
        <v/>
      </c>
      <c r="Y277" s="137"/>
      <c r="Z277" s="137"/>
      <c r="AA277" s="137"/>
      <c r="AB277" s="125" t="str">
        <f>IF(留学状況調査入力票!S286="","",留学状況調査入力票!S286)</f>
        <v/>
      </c>
      <c r="AC277" s="136" t="str">
        <f t="shared" si="11"/>
        <v/>
      </c>
      <c r="AD277" s="125" t="str">
        <f>IF(OR(C277="",留学状況調査入力票!$C$8=""),"",留学状況調査入力票!$C$8)</f>
        <v/>
      </c>
      <c r="AE277" s="136" t="str">
        <f>IF(留学状況調査入力票!AK286="","",留学状況調査入力票!AK286)</f>
        <v/>
      </c>
      <c r="AF277" s="136" t="str">
        <f>IF(留学状況調査入力票!AL286="","",留学状況調査入力票!AL286)</f>
        <v/>
      </c>
      <c r="AG277" s="136" t="str">
        <f>IF(留学状況調査入力票!AM286="","",留学状況調査入力票!AM286)</f>
        <v/>
      </c>
      <c r="AH277" s="136" t="str">
        <f>IF(留学状況調査入力票!AN286="","",留学状況調査入力票!AN286)</f>
        <v/>
      </c>
      <c r="AI277" s="136" t="str">
        <f>IF(留学状況調査入力票!AO286="","",留学状況調査入力票!AO286)</f>
        <v/>
      </c>
      <c r="AJ277" s="136" t="str">
        <f>IF(留学状況調査入力票!AP286="","",留学状況調査入力票!AP286)</f>
        <v/>
      </c>
      <c r="AK277" s="136" t="str">
        <f>IF(留学状況調査入力票!AQ286="","",留学状況調査入力票!AQ286)</f>
        <v/>
      </c>
    </row>
    <row r="278" spans="1:37">
      <c r="A278" s="137" t="str">
        <f t="shared" si="10"/>
        <v/>
      </c>
      <c r="B278" s="136"/>
      <c r="C278" s="137" t="str">
        <f>IF(留学状況調査入力票!A287="","",留学状況調査入力票!A287)</f>
        <v/>
      </c>
      <c r="D278" s="137" t="str">
        <f>IF(OR(留学状況調査入力票!C287="",留学状況調査入力票!D287="",留学状況調査入力票!E287=""),"",留学状況調査入力票!C287&amp;留学状況調査入力票!D287&amp;留学状況調査入力票!E287)</f>
        <v/>
      </c>
      <c r="E278" s="137"/>
      <c r="F278" s="136" t="str">
        <f>IF(留学状況調査入力票!A287="","",6)</f>
        <v/>
      </c>
      <c r="G278" s="137"/>
      <c r="H278" s="137" t="str">
        <f>IF(留学状況調査入力票!F287="","",留学状況調査入力票!F287)</f>
        <v/>
      </c>
      <c r="I278" s="137"/>
      <c r="J278" s="137" t="str">
        <f>IF(OR(留学状況調査入力票!G287="",留学状況調査入力票!H287=""),"",留学状況調査入力票!G287&amp;留学状況調査入力票!H287)</f>
        <v/>
      </c>
      <c r="K278" s="137"/>
      <c r="L278" s="137" t="str">
        <f>IF(留学状況調査入力票!I287="","",留学状況調査入力票!I287)</f>
        <v/>
      </c>
      <c r="M278" s="137"/>
      <c r="N278" s="137" t="str">
        <f>IF(留学状況調査入力票!J287="","",留学状況調査入力票!J287)</f>
        <v/>
      </c>
      <c r="O278" s="137"/>
      <c r="P278" s="137" t="str">
        <f>IF(OR(留学状況調査入力票!K287="",留学状況調査入力票!L287="",留学状況調査入力票!M287=""),"",留学状況調査入力票!K287&amp;留学状況調査入力票!L287&amp;留学状況調査入力票!M287)</f>
        <v/>
      </c>
      <c r="Q278" s="137"/>
      <c r="R278" s="137" t="str">
        <f>IF(留学状況調査入力票!N287="","",留学状況調査入力票!N287)</f>
        <v/>
      </c>
      <c r="S278" s="137"/>
      <c r="T278" s="137" t="str">
        <f>IF(留学状況調査入力票!O287="","",留学状況調査入力票!O287)</f>
        <v/>
      </c>
      <c r="U278" s="137"/>
      <c r="V278" s="137" t="str">
        <f>IF(留学状況調査入力票!P287="","",留学状況調査入力票!P287)</f>
        <v/>
      </c>
      <c r="W278" s="137"/>
      <c r="X278" s="137" t="str">
        <f>IF(OR(留学状況調査入力票!Q287="",留学状況調査入力票!R287=""),"",留学状況調査入力票!Q287&amp;留学状況調査入力票!R287)</f>
        <v/>
      </c>
      <c r="Y278" s="137"/>
      <c r="Z278" s="137"/>
      <c r="AA278" s="137"/>
      <c r="AB278" s="125" t="str">
        <f>IF(留学状況調査入力票!S287="","",留学状況調査入力票!S287)</f>
        <v/>
      </c>
      <c r="AC278" s="136" t="str">
        <f t="shared" si="11"/>
        <v/>
      </c>
      <c r="AD278" s="125" t="str">
        <f>IF(OR(C278="",留学状況調査入力票!$C$8=""),"",留学状況調査入力票!$C$8)</f>
        <v/>
      </c>
      <c r="AE278" s="136" t="str">
        <f>IF(留学状況調査入力票!AK287="","",留学状況調査入力票!AK287)</f>
        <v/>
      </c>
      <c r="AF278" s="136" t="str">
        <f>IF(留学状況調査入力票!AL287="","",留学状況調査入力票!AL287)</f>
        <v/>
      </c>
      <c r="AG278" s="136" t="str">
        <f>IF(留学状況調査入力票!AM287="","",留学状況調査入力票!AM287)</f>
        <v/>
      </c>
      <c r="AH278" s="136" t="str">
        <f>IF(留学状況調査入力票!AN287="","",留学状況調査入力票!AN287)</f>
        <v/>
      </c>
      <c r="AI278" s="136" t="str">
        <f>IF(留学状況調査入力票!AO287="","",留学状況調査入力票!AO287)</f>
        <v/>
      </c>
      <c r="AJ278" s="136" t="str">
        <f>IF(留学状況調査入力票!AP287="","",留学状況調査入力票!AP287)</f>
        <v/>
      </c>
      <c r="AK278" s="136" t="str">
        <f>IF(留学状況調査入力票!AQ287="","",留学状況調査入力票!AQ287)</f>
        <v/>
      </c>
    </row>
    <row r="279" spans="1:37">
      <c r="A279" s="137" t="str">
        <f t="shared" si="10"/>
        <v/>
      </c>
      <c r="B279" s="136"/>
      <c r="C279" s="137" t="str">
        <f>IF(留学状況調査入力票!A288="","",留学状況調査入力票!A288)</f>
        <v/>
      </c>
      <c r="D279" s="137" t="str">
        <f>IF(OR(留学状況調査入力票!C288="",留学状況調査入力票!D288="",留学状況調査入力票!E288=""),"",留学状況調査入力票!C288&amp;留学状況調査入力票!D288&amp;留学状況調査入力票!E288)</f>
        <v/>
      </c>
      <c r="E279" s="137"/>
      <c r="F279" s="136" t="str">
        <f>IF(留学状況調査入力票!A288="","",6)</f>
        <v/>
      </c>
      <c r="G279" s="137"/>
      <c r="H279" s="137" t="str">
        <f>IF(留学状況調査入力票!F288="","",留学状況調査入力票!F288)</f>
        <v/>
      </c>
      <c r="I279" s="137"/>
      <c r="J279" s="137" t="str">
        <f>IF(OR(留学状況調査入力票!G288="",留学状況調査入力票!H288=""),"",留学状況調査入力票!G288&amp;留学状況調査入力票!H288)</f>
        <v/>
      </c>
      <c r="K279" s="137"/>
      <c r="L279" s="137" t="str">
        <f>IF(留学状況調査入力票!I288="","",留学状況調査入力票!I288)</f>
        <v/>
      </c>
      <c r="M279" s="137"/>
      <c r="N279" s="137" t="str">
        <f>IF(留学状況調査入力票!J288="","",留学状況調査入力票!J288)</f>
        <v/>
      </c>
      <c r="O279" s="137"/>
      <c r="P279" s="137" t="str">
        <f>IF(OR(留学状況調査入力票!K288="",留学状況調査入力票!L288="",留学状況調査入力票!M288=""),"",留学状況調査入力票!K288&amp;留学状況調査入力票!L288&amp;留学状況調査入力票!M288)</f>
        <v/>
      </c>
      <c r="Q279" s="137"/>
      <c r="R279" s="137" t="str">
        <f>IF(留学状況調査入力票!N288="","",留学状況調査入力票!N288)</f>
        <v/>
      </c>
      <c r="S279" s="137"/>
      <c r="T279" s="137" t="str">
        <f>IF(留学状況調査入力票!O288="","",留学状況調査入力票!O288)</f>
        <v/>
      </c>
      <c r="U279" s="137"/>
      <c r="V279" s="137" t="str">
        <f>IF(留学状況調査入力票!P288="","",留学状況調査入力票!P288)</f>
        <v/>
      </c>
      <c r="W279" s="137"/>
      <c r="X279" s="137" t="str">
        <f>IF(OR(留学状況調査入力票!Q288="",留学状況調査入力票!R288=""),"",留学状況調査入力票!Q288&amp;留学状況調査入力票!R288)</f>
        <v/>
      </c>
      <c r="Y279" s="137"/>
      <c r="Z279" s="137"/>
      <c r="AA279" s="137"/>
      <c r="AB279" s="125" t="str">
        <f>IF(留学状況調査入力票!S288="","",留学状況調査入力票!S288)</f>
        <v/>
      </c>
      <c r="AC279" s="136" t="str">
        <f t="shared" si="11"/>
        <v/>
      </c>
      <c r="AD279" s="125" t="str">
        <f>IF(OR(C279="",留学状況調査入力票!$C$8=""),"",留学状況調査入力票!$C$8)</f>
        <v/>
      </c>
      <c r="AE279" s="136" t="str">
        <f>IF(留学状況調査入力票!AK288="","",留学状況調査入力票!AK288)</f>
        <v/>
      </c>
      <c r="AF279" s="136" t="str">
        <f>IF(留学状況調査入力票!AL288="","",留学状況調査入力票!AL288)</f>
        <v/>
      </c>
      <c r="AG279" s="136" t="str">
        <f>IF(留学状況調査入力票!AM288="","",留学状況調査入力票!AM288)</f>
        <v/>
      </c>
      <c r="AH279" s="136" t="str">
        <f>IF(留学状況調査入力票!AN288="","",留学状況調査入力票!AN288)</f>
        <v/>
      </c>
      <c r="AI279" s="136" t="str">
        <f>IF(留学状況調査入力票!AO288="","",留学状況調査入力票!AO288)</f>
        <v/>
      </c>
      <c r="AJ279" s="136" t="str">
        <f>IF(留学状況調査入力票!AP288="","",留学状況調査入力票!AP288)</f>
        <v/>
      </c>
      <c r="AK279" s="136" t="str">
        <f>IF(留学状況調査入力票!AQ288="","",留学状況調査入力票!AQ288)</f>
        <v/>
      </c>
    </row>
    <row r="280" spans="1:37">
      <c r="A280" s="137" t="str">
        <f t="shared" si="10"/>
        <v/>
      </c>
      <c r="B280" s="136"/>
      <c r="C280" s="137" t="str">
        <f>IF(留学状況調査入力票!A289="","",留学状況調査入力票!A289)</f>
        <v/>
      </c>
      <c r="D280" s="137" t="str">
        <f>IF(OR(留学状況調査入力票!C289="",留学状況調査入力票!D289="",留学状況調査入力票!E289=""),"",留学状況調査入力票!C289&amp;留学状況調査入力票!D289&amp;留学状況調査入力票!E289)</f>
        <v/>
      </c>
      <c r="E280" s="137"/>
      <c r="F280" s="136" t="str">
        <f>IF(留学状況調査入力票!A289="","",6)</f>
        <v/>
      </c>
      <c r="G280" s="137"/>
      <c r="H280" s="137" t="str">
        <f>IF(留学状況調査入力票!F289="","",留学状況調査入力票!F289)</f>
        <v/>
      </c>
      <c r="I280" s="137"/>
      <c r="J280" s="137" t="str">
        <f>IF(OR(留学状況調査入力票!G289="",留学状況調査入力票!H289=""),"",留学状況調査入力票!G289&amp;留学状況調査入力票!H289)</f>
        <v/>
      </c>
      <c r="K280" s="137"/>
      <c r="L280" s="137" t="str">
        <f>IF(留学状況調査入力票!I289="","",留学状況調査入力票!I289)</f>
        <v/>
      </c>
      <c r="M280" s="137"/>
      <c r="N280" s="137" t="str">
        <f>IF(留学状況調査入力票!J289="","",留学状況調査入力票!J289)</f>
        <v/>
      </c>
      <c r="O280" s="137"/>
      <c r="P280" s="137" t="str">
        <f>IF(OR(留学状況調査入力票!K289="",留学状況調査入力票!L289="",留学状況調査入力票!M289=""),"",留学状況調査入力票!K289&amp;留学状況調査入力票!L289&amp;留学状況調査入力票!M289)</f>
        <v/>
      </c>
      <c r="Q280" s="137"/>
      <c r="R280" s="137" t="str">
        <f>IF(留学状況調査入力票!N289="","",留学状況調査入力票!N289)</f>
        <v/>
      </c>
      <c r="S280" s="137"/>
      <c r="T280" s="137" t="str">
        <f>IF(留学状況調査入力票!O289="","",留学状況調査入力票!O289)</f>
        <v/>
      </c>
      <c r="U280" s="137"/>
      <c r="V280" s="137" t="str">
        <f>IF(留学状況調査入力票!P289="","",留学状況調査入力票!P289)</f>
        <v/>
      </c>
      <c r="W280" s="137"/>
      <c r="X280" s="137" t="str">
        <f>IF(OR(留学状況調査入力票!Q289="",留学状況調査入力票!R289=""),"",留学状況調査入力票!Q289&amp;留学状況調査入力票!R289)</f>
        <v/>
      </c>
      <c r="Y280" s="137"/>
      <c r="Z280" s="137"/>
      <c r="AA280" s="137"/>
      <c r="AB280" s="125" t="str">
        <f>IF(留学状況調査入力票!S289="","",留学状況調査入力票!S289)</f>
        <v/>
      </c>
      <c r="AC280" s="136" t="str">
        <f t="shared" si="11"/>
        <v/>
      </c>
      <c r="AD280" s="125" t="str">
        <f>IF(OR(C280="",留学状況調査入力票!$C$8=""),"",留学状況調査入力票!$C$8)</f>
        <v/>
      </c>
      <c r="AE280" s="136" t="str">
        <f>IF(留学状況調査入力票!AK289="","",留学状況調査入力票!AK289)</f>
        <v/>
      </c>
      <c r="AF280" s="136" t="str">
        <f>IF(留学状況調査入力票!AL289="","",留学状況調査入力票!AL289)</f>
        <v/>
      </c>
      <c r="AG280" s="136" t="str">
        <f>IF(留学状況調査入力票!AM289="","",留学状況調査入力票!AM289)</f>
        <v/>
      </c>
      <c r="AH280" s="136" t="str">
        <f>IF(留学状況調査入力票!AN289="","",留学状況調査入力票!AN289)</f>
        <v/>
      </c>
      <c r="AI280" s="136" t="str">
        <f>IF(留学状況調査入力票!AO289="","",留学状況調査入力票!AO289)</f>
        <v/>
      </c>
      <c r="AJ280" s="136" t="str">
        <f>IF(留学状況調査入力票!AP289="","",留学状況調査入力票!AP289)</f>
        <v/>
      </c>
      <c r="AK280" s="136" t="str">
        <f>IF(留学状況調査入力票!AQ289="","",留学状況調査入力票!AQ289)</f>
        <v/>
      </c>
    </row>
    <row r="281" spans="1:37">
      <c r="A281" s="137" t="str">
        <f t="shared" si="10"/>
        <v/>
      </c>
      <c r="B281" s="136"/>
      <c r="C281" s="137" t="str">
        <f>IF(留学状況調査入力票!A290="","",留学状況調査入力票!A290)</f>
        <v/>
      </c>
      <c r="D281" s="137" t="str">
        <f>IF(OR(留学状況調査入力票!C290="",留学状況調査入力票!D290="",留学状況調査入力票!E290=""),"",留学状況調査入力票!C290&amp;留学状況調査入力票!D290&amp;留学状況調査入力票!E290)</f>
        <v/>
      </c>
      <c r="E281" s="137"/>
      <c r="F281" s="136" t="str">
        <f>IF(留学状況調査入力票!A290="","",6)</f>
        <v/>
      </c>
      <c r="G281" s="137"/>
      <c r="H281" s="137" t="str">
        <f>IF(留学状況調査入力票!F290="","",留学状況調査入力票!F290)</f>
        <v/>
      </c>
      <c r="I281" s="137"/>
      <c r="J281" s="137" t="str">
        <f>IF(OR(留学状況調査入力票!G290="",留学状況調査入力票!H290=""),"",留学状況調査入力票!G290&amp;留学状況調査入力票!H290)</f>
        <v/>
      </c>
      <c r="K281" s="137"/>
      <c r="L281" s="137" t="str">
        <f>IF(留学状況調査入力票!I290="","",留学状況調査入力票!I290)</f>
        <v/>
      </c>
      <c r="M281" s="137"/>
      <c r="N281" s="137" t="str">
        <f>IF(留学状況調査入力票!J290="","",留学状況調査入力票!J290)</f>
        <v/>
      </c>
      <c r="O281" s="137"/>
      <c r="P281" s="137" t="str">
        <f>IF(OR(留学状況調査入力票!K290="",留学状況調査入力票!L290="",留学状況調査入力票!M290=""),"",留学状況調査入力票!K290&amp;留学状況調査入力票!L290&amp;留学状況調査入力票!M290)</f>
        <v/>
      </c>
      <c r="Q281" s="137"/>
      <c r="R281" s="137" t="str">
        <f>IF(留学状況調査入力票!N290="","",留学状況調査入力票!N290)</f>
        <v/>
      </c>
      <c r="S281" s="137"/>
      <c r="T281" s="137" t="str">
        <f>IF(留学状況調査入力票!O290="","",留学状況調査入力票!O290)</f>
        <v/>
      </c>
      <c r="U281" s="137"/>
      <c r="V281" s="137" t="str">
        <f>IF(留学状況調査入力票!P290="","",留学状況調査入力票!P290)</f>
        <v/>
      </c>
      <c r="W281" s="137"/>
      <c r="X281" s="137" t="str">
        <f>IF(OR(留学状況調査入力票!Q290="",留学状況調査入力票!R290=""),"",留学状況調査入力票!Q290&amp;留学状況調査入力票!R290)</f>
        <v/>
      </c>
      <c r="Y281" s="137"/>
      <c r="Z281" s="137"/>
      <c r="AA281" s="137"/>
      <c r="AB281" s="125" t="str">
        <f>IF(留学状況調査入力票!S290="","",留学状況調査入力票!S290)</f>
        <v/>
      </c>
      <c r="AC281" s="136" t="str">
        <f t="shared" si="11"/>
        <v/>
      </c>
      <c r="AD281" s="125" t="str">
        <f>IF(OR(C281="",留学状況調査入力票!$C$8=""),"",留学状況調査入力票!$C$8)</f>
        <v/>
      </c>
      <c r="AE281" s="136" t="str">
        <f>IF(留学状況調査入力票!AK290="","",留学状況調査入力票!AK290)</f>
        <v/>
      </c>
      <c r="AF281" s="136" t="str">
        <f>IF(留学状況調査入力票!AL290="","",留学状況調査入力票!AL290)</f>
        <v/>
      </c>
      <c r="AG281" s="136" t="str">
        <f>IF(留学状況調査入力票!AM290="","",留学状況調査入力票!AM290)</f>
        <v/>
      </c>
      <c r="AH281" s="136" t="str">
        <f>IF(留学状況調査入力票!AN290="","",留学状況調査入力票!AN290)</f>
        <v/>
      </c>
      <c r="AI281" s="136" t="str">
        <f>IF(留学状況調査入力票!AO290="","",留学状況調査入力票!AO290)</f>
        <v/>
      </c>
      <c r="AJ281" s="136" t="str">
        <f>IF(留学状況調査入力票!AP290="","",留学状況調査入力票!AP290)</f>
        <v/>
      </c>
      <c r="AK281" s="136" t="str">
        <f>IF(留学状況調査入力票!AQ290="","",留学状況調査入力票!AQ290)</f>
        <v/>
      </c>
    </row>
    <row r="282" spans="1:37">
      <c r="A282" s="137" t="str">
        <f t="shared" si="10"/>
        <v/>
      </c>
      <c r="B282" s="136"/>
      <c r="C282" s="137" t="str">
        <f>IF(留学状況調査入力票!A291="","",留学状況調査入力票!A291)</f>
        <v/>
      </c>
      <c r="D282" s="137" t="str">
        <f>IF(OR(留学状況調査入力票!C291="",留学状況調査入力票!D291="",留学状況調査入力票!E291=""),"",留学状況調査入力票!C291&amp;留学状況調査入力票!D291&amp;留学状況調査入力票!E291)</f>
        <v/>
      </c>
      <c r="E282" s="137"/>
      <c r="F282" s="136" t="str">
        <f>IF(留学状況調査入力票!A291="","",6)</f>
        <v/>
      </c>
      <c r="G282" s="137"/>
      <c r="H282" s="137" t="str">
        <f>IF(留学状況調査入力票!F291="","",留学状況調査入力票!F291)</f>
        <v/>
      </c>
      <c r="I282" s="137"/>
      <c r="J282" s="137" t="str">
        <f>IF(OR(留学状況調査入力票!G291="",留学状況調査入力票!H291=""),"",留学状況調査入力票!G291&amp;留学状況調査入力票!H291)</f>
        <v/>
      </c>
      <c r="K282" s="137"/>
      <c r="L282" s="137" t="str">
        <f>IF(留学状況調査入力票!I291="","",留学状況調査入力票!I291)</f>
        <v/>
      </c>
      <c r="M282" s="137"/>
      <c r="N282" s="137" t="str">
        <f>IF(留学状況調査入力票!J291="","",留学状況調査入力票!J291)</f>
        <v/>
      </c>
      <c r="O282" s="137"/>
      <c r="P282" s="137" t="str">
        <f>IF(OR(留学状況調査入力票!K291="",留学状況調査入力票!L291="",留学状況調査入力票!M291=""),"",留学状況調査入力票!K291&amp;留学状況調査入力票!L291&amp;留学状況調査入力票!M291)</f>
        <v/>
      </c>
      <c r="Q282" s="137"/>
      <c r="R282" s="137" t="str">
        <f>IF(留学状況調査入力票!N291="","",留学状況調査入力票!N291)</f>
        <v/>
      </c>
      <c r="S282" s="137"/>
      <c r="T282" s="137" t="str">
        <f>IF(留学状況調査入力票!O291="","",留学状況調査入力票!O291)</f>
        <v/>
      </c>
      <c r="U282" s="137"/>
      <c r="V282" s="137" t="str">
        <f>IF(留学状況調査入力票!P291="","",留学状況調査入力票!P291)</f>
        <v/>
      </c>
      <c r="W282" s="137"/>
      <c r="X282" s="137" t="str">
        <f>IF(OR(留学状況調査入力票!Q291="",留学状況調査入力票!R291=""),"",留学状況調査入力票!Q291&amp;留学状況調査入力票!R291)</f>
        <v/>
      </c>
      <c r="Y282" s="137"/>
      <c r="Z282" s="137"/>
      <c r="AA282" s="137"/>
      <c r="AB282" s="125" t="str">
        <f>IF(留学状況調査入力票!S291="","",留学状況調査入力票!S291)</f>
        <v/>
      </c>
      <c r="AC282" s="136" t="str">
        <f t="shared" si="11"/>
        <v/>
      </c>
      <c r="AD282" s="125" t="str">
        <f>IF(OR(C282="",留学状況調査入力票!$C$8=""),"",留学状況調査入力票!$C$8)</f>
        <v/>
      </c>
      <c r="AE282" s="136" t="str">
        <f>IF(留学状況調査入力票!AK291="","",留学状況調査入力票!AK291)</f>
        <v/>
      </c>
      <c r="AF282" s="136" t="str">
        <f>IF(留学状況調査入力票!AL291="","",留学状況調査入力票!AL291)</f>
        <v/>
      </c>
      <c r="AG282" s="136" t="str">
        <f>IF(留学状況調査入力票!AM291="","",留学状況調査入力票!AM291)</f>
        <v/>
      </c>
      <c r="AH282" s="136" t="str">
        <f>IF(留学状況調査入力票!AN291="","",留学状況調査入力票!AN291)</f>
        <v/>
      </c>
      <c r="AI282" s="136" t="str">
        <f>IF(留学状況調査入力票!AO291="","",留学状況調査入力票!AO291)</f>
        <v/>
      </c>
      <c r="AJ282" s="136" t="str">
        <f>IF(留学状況調査入力票!AP291="","",留学状況調査入力票!AP291)</f>
        <v/>
      </c>
      <c r="AK282" s="136" t="str">
        <f>IF(留学状況調査入力票!AQ291="","",留学状況調査入力票!AQ291)</f>
        <v/>
      </c>
    </row>
    <row r="283" spans="1:37">
      <c r="A283" s="137" t="str">
        <f t="shared" si="10"/>
        <v/>
      </c>
      <c r="B283" s="136"/>
      <c r="C283" s="137" t="str">
        <f>IF(留学状況調査入力票!A292="","",留学状況調査入力票!A292)</f>
        <v/>
      </c>
      <c r="D283" s="137" t="str">
        <f>IF(OR(留学状況調査入力票!C292="",留学状況調査入力票!D292="",留学状況調査入力票!E292=""),"",留学状況調査入力票!C292&amp;留学状況調査入力票!D292&amp;留学状況調査入力票!E292)</f>
        <v/>
      </c>
      <c r="E283" s="137"/>
      <c r="F283" s="136" t="str">
        <f>IF(留学状況調査入力票!A292="","",6)</f>
        <v/>
      </c>
      <c r="G283" s="137"/>
      <c r="H283" s="137" t="str">
        <f>IF(留学状況調査入力票!F292="","",留学状況調査入力票!F292)</f>
        <v/>
      </c>
      <c r="I283" s="137"/>
      <c r="J283" s="137" t="str">
        <f>IF(OR(留学状況調査入力票!G292="",留学状況調査入力票!H292=""),"",留学状況調査入力票!G292&amp;留学状況調査入力票!H292)</f>
        <v/>
      </c>
      <c r="K283" s="137"/>
      <c r="L283" s="137" t="str">
        <f>IF(留学状況調査入力票!I292="","",留学状況調査入力票!I292)</f>
        <v/>
      </c>
      <c r="M283" s="137"/>
      <c r="N283" s="137" t="str">
        <f>IF(留学状況調査入力票!J292="","",留学状況調査入力票!J292)</f>
        <v/>
      </c>
      <c r="O283" s="137"/>
      <c r="P283" s="137" t="str">
        <f>IF(OR(留学状況調査入力票!K292="",留学状況調査入力票!L292="",留学状況調査入力票!M292=""),"",留学状況調査入力票!K292&amp;留学状況調査入力票!L292&amp;留学状況調査入力票!M292)</f>
        <v/>
      </c>
      <c r="Q283" s="137"/>
      <c r="R283" s="137" t="str">
        <f>IF(留学状況調査入力票!N292="","",留学状況調査入力票!N292)</f>
        <v/>
      </c>
      <c r="S283" s="137"/>
      <c r="T283" s="137" t="str">
        <f>IF(留学状況調査入力票!O292="","",留学状況調査入力票!O292)</f>
        <v/>
      </c>
      <c r="U283" s="137"/>
      <c r="V283" s="137" t="str">
        <f>IF(留学状況調査入力票!P292="","",留学状況調査入力票!P292)</f>
        <v/>
      </c>
      <c r="W283" s="137"/>
      <c r="X283" s="137" t="str">
        <f>IF(OR(留学状況調査入力票!Q292="",留学状況調査入力票!R292=""),"",留学状況調査入力票!Q292&amp;留学状況調査入力票!R292)</f>
        <v/>
      </c>
      <c r="Y283" s="137"/>
      <c r="Z283" s="137"/>
      <c r="AA283" s="137"/>
      <c r="AB283" s="125" t="str">
        <f>IF(留学状況調査入力票!S292="","",留学状況調査入力票!S292)</f>
        <v/>
      </c>
      <c r="AC283" s="136" t="str">
        <f t="shared" si="11"/>
        <v/>
      </c>
      <c r="AD283" s="125" t="str">
        <f>IF(OR(C283="",留学状況調査入力票!$C$8=""),"",留学状況調査入力票!$C$8)</f>
        <v/>
      </c>
      <c r="AE283" s="136" t="str">
        <f>IF(留学状況調査入力票!AK292="","",留学状況調査入力票!AK292)</f>
        <v/>
      </c>
      <c r="AF283" s="136" t="str">
        <f>IF(留学状況調査入力票!AL292="","",留学状況調査入力票!AL292)</f>
        <v/>
      </c>
      <c r="AG283" s="136" t="str">
        <f>IF(留学状況調査入力票!AM292="","",留学状況調査入力票!AM292)</f>
        <v/>
      </c>
      <c r="AH283" s="136" t="str">
        <f>IF(留学状況調査入力票!AN292="","",留学状況調査入力票!AN292)</f>
        <v/>
      </c>
      <c r="AI283" s="136" t="str">
        <f>IF(留学状況調査入力票!AO292="","",留学状況調査入力票!AO292)</f>
        <v/>
      </c>
      <c r="AJ283" s="136" t="str">
        <f>IF(留学状況調査入力票!AP292="","",留学状況調査入力票!AP292)</f>
        <v/>
      </c>
      <c r="AK283" s="136" t="str">
        <f>IF(留学状況調査入力票!AQ292="","",留学状況調査入力票!AQ292)</f>
        <v/>
      </c>
    </row>
    <row r="284" spans="1:37">
      <c r="A284" s="137" t="str">
        <f t="shared" si="10"/>
        <v/>
      </c>
      <c r="B284" s="136"/>
      <c r="C284" s="137" t="str">
        <f>IF(留学状況調査入力票!A293="","",留学状況調査入力票!A293)</f>
        <v/>
      </c>
      <c r="D284" s="137" t="str">
        <f>IF(OR(留学状況調査入力票!C293="",留学状況調査入力票!D293="",留学状況調査入力票!E293=""),"",留学状況調査入力票!C293&amp;留学状況調査入力票!D293&amp;留学状況調査入力票!E293)</f>
        <v/>
      </c>
      <c r="E284" s="137"/>
      <c r="F284" s="136" t="str">
        <f>IF(留学状況調査入力票!A293="","",6)</f>
        <v/>
      </c>
      <c r="G284" s="137"/>
      <c r="H284" s="137" t="str">
        <f>IF(留学状況調査入力票!F293="","",留学状況調査入力票!F293)</f>
        <v/>
      </c>
      <c r="I284" s="137"/>
      <c r="J284" s="137" t="str">
        <f>IF(OR(留学状況調査入力票!G293="",留学状況調査入力票!H293=""),"",留学状況調査入力票!G293&amp;留学状況調査入力票!H293)</f>
        <v/>
      </c>
      <c r="K284" s="137"/>
      <c r="L284" s="137" t="str">
        <f>IF(留学状況調査入力票!I293="","",留学状況調査入力票!I293)</f>
        <v/>
      </c>
      <c r="M284" s="137"/>
      <c r="N284" s="137" t="str">
        <f>IF(留学状況調査入力票!J293="","",留学状況調査入力票!J293)</f>
        <v/>
      </c>
      <c r="O284" s="137"/>
      <c r="P284" s="137" t="str">
        <f>IF(OR(留学状況調査入力票!K293="",留学状況調査入力票!L293="",留学状況調査入力票!M293=""),"",留学状況調査入力票!K293&amp;留学状況調査入力票!L293&amp;留学状況調査入力票!M293)</f>
        <v/>
      </c>
      <c r="Q284" s="137"/>
      <c r="R284" s="137" t="str">
        <f>IF(留学状況調査入力票!N293="","",留学状況調査入力票!N293)</f>
        <v/>
      </c>
      <c r="S284" s="137"/>
      <c r="T284" s="137" t="str">
        <f>IF(留学状況調査入力票!O293="","",留学状況調査入力票!O293)</f>
        <v/>
      </c>
      <c r="U284" s="137"/>
      <c r="V284" s="137" t="str">
        <f>IF(留学状況調査入力票!P293="","",留学状況調査入力票!P293)</f>
        <v/>
      </c>
      <c r="W284" s="137"/>
      <c r="X284" s="137" t="str">
        <f>IF(OR(留学状況調査入力票!Q293="",留学状況調査入力票!R293=""),"",留学状況調査入力票!Q293&amp;留学状況調査入力票!R293)</f>
        <v/>
      </c>
      <c r="Y284" s="137"/>
      <c r="Z284" s="137"/>
      <c r="AA284" s="137"/>
      <c r="AB284" s="125" t="str">
        <f>IF(留学状況調査入力票!S293="","",留学状況調査入力票!S293)</f>
        <v/>
      </c>
      <c r="AC284" s="136" t="str">
        <f t="shared" si="11"/>
        <v/>
      </c>
      <c r="AD284" s="125" t="str">
        <f>IF(OR(C284="",留学状況調査入力票!$C$8=""),"",留学状況調査入力票!$C$8)</f>
        <v/>
      </c>
      <c r="AE284" s="136" t="str">
        <f>IF(留学状況調査入力票!AK293="","",留学状況調査入力票!AK293)</f>
        <v/>
      </c>
      <c r="AF284" s="136" t="str">
        <f>IF(留学状況調査入力票!AL293="","",留学状況調査入力票!AL293)</f>
        <v/>
      </c>
      <c r="AG284" s="136" t="str">
        <f>IF(留学状況調査入力票!AM293="","",留学状況調査入力票!AM293)</f>
        <v/>
      </c>
      <c r="AH284" s="136" t="str">
        <f>IF(留学状況調査入力票!AN293="","",留学状況調査入力票!AN293)</f>
        <v/>
      </c>
      <c r="AI284" s="136" t="str">
        <f>IF(留学状況調査入力票!AO293="","",留学状況調査入力票!AO293)</f>
        <v/>
      </c>
      <c r="AJ284" s="136" t="str">
        <f>IF(留学状況調査入力票!AP293="","",留学状況調査入力票!AP293)</f>
        <v/>
      </c>
      <c r="AK284" s="136" t="str">
        <f>IF(留学状況調査入力票!AQ293="","",留学状況調査入力票!AQ293)</f>
        <v/>
      </c>
    </row>
    <row r="285" spans="1:37">
      <c r="A285" s="137" t="str">
        <f t="shared" si="10"/>
        <v/>
      </c>
      <c r="B285" s="136"/>
      <c r="C285" s="137" t="str">
        <f>IF(留学状況調査入力票!A294="","",留学状況調査入力票!A294)</f>
        <v/>
      </c>
      <c r="D285" s="137" t="str">
        <f>IF(OR(留学状況調査入力票!C294="",留学状況調査入力票!D294="",留学状況調査入力票!E294=""),"",留学状況調査入力票!C294&amp;留学状況調査入力票!D294&amp;留学状況調査入力票!E294)</f>
        <v/>
      </c>
      <c r="E285" s="137"/>
      <c r="F285" s="136" t="str">
        <f>IF(留学状況調査入力票!A294="","",6)</f>
        <v/>
      </c>
      <c r="G285" s="137"/>
      <c r="H285" s="137" t="str">
        <f>IF(留学状況調査入力票!F294="","",留学状況調査入力票!F294)</f>
        <v/>
      </c>
      <c r="I285" s="137"/>
      <c r="J285" s="137" t="str">
        <f>IF(OR(留学状況調査入力票!G294="",留学状況調査入力票!H294=""),"",留学状況調査入力票!G294&amp;留学状況調査入力票!H294)</f>
        <v/>
      </c>
      <c r="K285" s="137"/>
      <c r="L285" s="137" t="str">
        <f>IF(留学状況調査入力票!I294="","",留学状況調査入力票!I294)</f>
        <v/>
      </c>
      <c r="M285" s="137"/>
      <c r="N285" s="137" t="str">
        <f>IF(留学状況調査入力票!J294="","",留学状況調査入力票!J294)</f>
        <v/>
      </c>
      <c r="O285" s="137"/>
      <c r="P285" s="137" t="str">
        <f>IF(OR(留学状況調査入力票!K294="",留学状況調査入力票!L294="",留学状況調査入力票!M294=""),"",留学状況調査入力票!K294&amp;留学状況調査入力票!L294&amp;留学状況調査入力票!M294)</f>
        <v/>
      </c>
      <c r="Q285" s="137"/>
      <c r="R285" s="137" t="str">
        <f>IF(留学状況調査入力票!N294="","",留学状況調査入力票!N294)</f>
        <v/>
      </c>
      <c r="S285" s="137"/>
      <c r="T285" s="137" t="str">
        <f>IF(留学状況調査入力票!O294="","",留学状況調査入力票!O294)</f>
        <v/>
      </c>
      <c r="U285" s="137"/>
      <c r="V285" s="137" t="str">
        <f>IF(留学状況調査入力票!P294="","",留学状況調査入力票!P294)</f>
        <v/>
      </c>
      <c r="W285" s="137"/>
      <c r="X285" s="137" t="str">
        <f>IF(OR(留学状況調査入力票!Q294="",留学状況調査入力票!R294=""),"",留学状況調査入力票!Q294&amp;留学状況調査入力票!R294)</f>
        <v/>
      </c>
      <c r="Y285" s="137"/>
      <c r="Z285" s="137"/>
      <c r="AA285" s="137"/>
      <c r="AB285" s="125" t="str">
        <f>IF(留学状況調査入力票!S294="","",留学状況調査入力票!S294)</f>
        <v/>
      </c>
      <c r="AC285" s="136" t="str">
        <f t="shared" si="11"/>
        <v/>
      </c>
      <c r="AD285" s="125" t="str">
        <f>IF(OR(C285="",留学状況調査入力票!$C$8=""),"",留学状況調査入力票!$C$8)</f>
        <v/>
      </c>
      <c r="AE285" s="136" t="str">
        <f>IF(留学状況調査入力票!AK294="","",留学状況調査入力票!AK294)</f>
        <v/>
      </c>
      <c r="AF285" s="136" t="str">
        <f>IF(留学状況調査入力票!AL294="","",留学状況調査入力票!AL294)</f>
        <v/>
      </c>
      <c r="AG285" s="136" t="str">
        <f>IF(留学状況調査入力票!AM294="","",留学状況調査入力票!AM294)</f>
        <v/>
      </c>
      <c r="AH285" s="136" t="str">
        <f>IF(留学状況調査入力票!AN294="","",留学状況調査入力票!AN294)</f>
        <v/>
      </c>
      <c r="AI285" s="136" t="str">
        <f>IF(留学状況調査入力票!AO294="","",留学状況調査入力票!AO294)</f>
        <v/>
      </c>
      <c r="AJ285" s="136" t="str">
        <f>IF(留学状況調査入力票!AP294="","",留学状況調査入力票!AP294)</f>
        <v/>
      </c>
      <c r="AK285" s="136" t="str">
        <f>IF(留学状況調査入力票!AQ294="","",留学状況調査入力票!AQ294)</f>
        <v/>
      </c>
    </row>
    <row r="286" spans="1:37">
      <c r="A286" s="137" t="str">
        <f t="shared" si="10"/>
        <v/>
      </c>
      <c r="B286" s="136"/>
      <c r="C286" s="137" t="str">
        <f>IF(留学状況調査入力票!A295="","",留学状況調査入力票!A295)</f>
        <v/>
      </c>
      <c r="D286" s="137" t="str">
        <f>IF(OR(留学状況調査入力票!C295="",留学状況調査入力票!D295="",留学状況調査入力票!E295=""),"",留学状況調査入力票!C295&amp;留学状況調査入力票!D295&amp;留学状況調査入力票!E295)</f>
        <v/>
      </c>
      <c r="E286" s="137"/>
      <c r="F286" s="136" t="str">
        <f>IF(留学状況調査入力票!A295="","",6)</f>
        <v/>
      </c>
      <c r="G286" s="137"/>
      <c r="H286" s="137" t="str">
        <f>IF(留学状況調査入力票!F295="","",留学状況調査入力票!F295)</f>
        <v/>
      </c>
      <c r="I286" s="137"/>
      <c r="J286" s="137" t="str">
        <f>IF(OR(留学状況調査入力票!G295="",留学状況調査入力票!H295=""),"",留学状況調査入力票!G295&amp;留学状況調査入力票!H295)</f>
        <v/>
      </c>
      <c r="K286" s="137"/>
      <c r="L286" s="137" t="str">
        <f>IF(留学状況調査入力票!I295="","",留学状況調査入力票!I295)</f>
        <v/>
      </c>
      <c r="M286" s="137"/>
      <c r="N286" s="137" t="str">
        <f>IF(留学状況調査入力票!J295="","",留学状況調査入力票!J295)</f>
        <v/>
      </c>
      <c r="O286" s="137"/>
      <c r="P286" s="137" t="str">
        <f>IF(OR(留学状況調査入力票!K295="",留学状況調査入力票!L295="",留学状況調査入力票!M295=""),"",留学状況調査入力票!K295&amp;留学状況調査入力票!L295&amp;留学状況調査入力票!M295)</f>
        <v/>
      </c>
      <c r="Q286" s="137"/>
      <c r="R286" s="137" t="str">
        <f>IF(留学状況調査入力票!N295="","",留学状況調査入力票!N295)</f>
        <v/>
      </c>
      <c r="S286" s="137"/>
      <c r="T286" s="137" t="str">
        <f>IF(留学状況調査入力票!O295="","",留学状況調査入力票!O295)</f>
        <v/>
      </c>
      <c r="U286" s="137"/>
      <c r="V286" s="137" t="str">
        <f>IF(留学状況調査入力票!P295="","",留学状況調査入力票!P295)</f>
        <v/>
      </c>
      <c r="W286" s="137"/>
      <c r="X286" s="137" t="str">
        <f>IF(OR(留学状況調査入力票!Q295="",留学状況調査入力票!R295=""),"",留学状況調査入力票!Q295&amp;留学状況調査入力票!R295)</f>
        <v/>
      </c>
      <c r="Y286" s="137"/>
      <c r="Z286" s="137"/>
      <c r="AA286" s="137"/>
      <c r="AB286" s="125" t="str">
        <f>IF(留学状況調査入力票!S295="","",留学状況調査入力票!S295)</f>
        <v/>
      </c>
      <c r="AC286" s="136" t="str">
        <f t="shared" si="11"/>
        <v/>
      </c>
      <c r="AD286" s="125" t="str">
        <f>IF(OR(C286="",留学状況調査入力票!$C$8=""),"",留学状況調査入力票!$C$8)</f>
        <v/>
      </c>
      <c r="AE286" s="136" t="str">
        <f>IF(留学状況調査入力票!AK295="","",留学状況調査入力票!AK295)</f>
        <v/>
      </c>
      <c r="AF286" s="136" t="str">
        <f>IF(留学状況調査入力票!AL295="","",留学状況調査入力票!AL295)</f>
        <v/>
      </c>
      <c r="AG286" s="136" t="str">
        <f>IF(留学状況調査入力票!AM295="","",留学状況調査入力票!AM295)</f>
        <v/>
      </c>
      <c r="AH286" s="136" t="str">
        <f>IF(留学状況調査入力票!AN295="","",留学状況調査入力票!AN295)</f>
        <v/>
      </c>
      <c r="AI286" s="136" t="str">
        <f>IF(留学状況調査入力票!AO295="","",留学状況調査入力票!AO295)</f>
        <v/>
      </c>
      <c r="AJ286" s="136" t="str">
        <f>IF(留学状況調査入力票!AP295="","",留学状況調査入力票!AP295)</f>
        <v/>
      </c>
      <c r="AK286" s="136" t="str">
        <f>IF(留学状況調査入力票!AQ295="","",留学状況調査入力票!AQ295)</f>
        <v/>
      </c>
    </row>
    <row r="287" spans="1:37">
      <c r="A287" s="137" t="str">
        <f t="shared" si="10"/>
        <v/>
      </c>
      <c r="B287" s="136"/>
      <c r="C287" s="137" t="str">
        <f>IF(留学状況調査入力票!A296="","",留学状況調査入力票!A296)</f>
        <v/>
      </c>
      <c r="D287" s="137" t="str">
        <f>IF(OR(留学状況調査入力票!C296="",留学状況調査入力票!D296="",留学状況調査入力票!E296=""),"",留学状況調査入力票!C296&amp;留学状況調査入力票!D296&amp;留学状況調査入力票!E296)</f>
        <v/>
      </c>
      <c r="E287" s="137"/>
      <c r="F287" s="136" t="str">
        <f>IF(留学状況調査入力票!A296="","",6)</f>
        <v/>
      </c>
      <c r="G287" s="137"/>
      <c r="H287" s="137" t="str">
        <f>IF(留学状況調査入力票!F296="","",留学状況調査入力票!F296)</f>
        <v/>
      </c>
      <c r="I287" s="137"/>
      <c r="J287" s="137" t="str">
        <f>IF(OR(留学状況調査入力票!G296="",留学状況調査入力票!H296=""),"",留学状況調査入力票!G296&amp;留学状況調査入力票!H296)</f>
        <v/>
      </c>
      <c r="K287" s="137"/>
      <c r="L287" s="137" t="str">
        <f>IF(留学状況調査入力票!I296="","",留学状況調査入力票!I296)</f>
        <v/>
      </c>
      <c r="M287" s="137"/>
      <c r="N287" s="137" t="str">
        <f>IF(留学状況調査入力票!J296="","",留学状況調査入力票!J296)</f>
        <v/>
      </c>
      <c r="O287" s="137"/>
      <c r="P287" s="137" t="str">
        <f>IF(OR(留学状況調査入力票!K296="",留学状況調査入力票!L296="",留学状況調査入力票!M296=""),"",留学状況調査入力票!K296&amp;留学状況調査入力票!L296&amp;留学状況調査入力票!M296)</f>
        <v/>
      </c>
      <c r="Q287" s="137"/>
      <c r="R287" s="137" t="str">
        <f>IF(留学状況調査入力票!N296="","",留学状況調査入力票!N296)</f>
        <v/>
      </c>
      <c r="S287" s="137"/>
      <c r="T287" s="137" t="str">
        <f>IF(留学状況調査入力票!O296="","",留学状況調査入力票!O296)</f>
        <v/>
      </c>
      <c r="U287" s="137"/>
      <c r="V287" s="137" t="str">
        <f>IF(留学状況調査入力票!P296="","",留学状況調査入力票!P296)</f>
        <v/>
      </c>
      <c r="W287" s="137"/>
      <c r="X287" s="137" t="str">
        <f>IF(OR(留学状況調査入力票!Q296="",留学状況調査入力票!R296=""),"",留学状況調査入力票!Q296&amp;留学状況調査入力票!R296)</f>
        <v/>
      </c>
      <c r="Y287" s="137"/>
      <c r="Z287" s="137"/>
      <c r="AA287" s="137"/>
      <c r="AB287" s="125" t="str">
        <f>IF(留学状況調査入力票!S296="","",留学状況調査入力票!S296)</f>
        <v/>
      </c>
      <c r="AC287" s="136" t="str">
        <f t="shared" si="11"/>
        <v/>
      </c>
      <c r="AD287" s="125" t="str">
        <f>IF(OR(C287="",留学状況調査入力票!$C$8=""),"",留学状況調査入力票!$C$8)</f>
        <v/>
      </c>
      <c r="AE287" s="136" t="str">
        <f>IF(留学状況調査入力票!AK296="","",留学状況調査入力票!AK296)</f>
        <v/>
      </c>
      <c r="AF287" s="136" t="str">
        <f>IF(留学状況調査入力票!AL296="","",留学状況調査入力票!AL296)</f>
        <v/>
      </c>
      <c r="AG287" s="136" t="str">
        <f>IF(留学状況調査入力票!AM296="","",留学状況調査入力票!AM296)</f>
        <v/>
      </c>
      <c r="AH287" s="136" t="str">
        <f>IF(留学状況調査入力票!AN296="","",留学状況調査入力票!AN296)</f>
        <v/>
      </c>
      <c r="AI287" s="136" t="str">
        <f>IF(留学状況調査入力票!AO296="","",留学状況調査入力票!AO296)</f>
        <v/>
      </c>
      <c r="AJ287" s="136" t="str">
        <f>IF(留学状況調査入力票!AP296="","",留学状況調査入力票!AP296)</f>
        <v/>
      </c>
      <c r="AK287" s="136" t="str">
        <f>IF(留学状況調査入力票!AQ296="","",留学状況調査入力票!AQ296)</f>
        <v/>
      </c>
    </row>
    <row r="288" spans="1:37">
      <c r="A288" s="137" t="str">
        <f t="shared" si="10"/>
        <v/>
      </c>
      <c r="B288" s="136"/>
      <c r="C288" s="137" t="str">
        <f>IF(留学状況調査入力票!A297="","",留学状況調査入力票!A297)</f>
        <v/>
      </c>
      <c r="D288" s="137" t="str">
        <f>IF(OR(留学状況調査入力票!C297="",留学状況調査入力票!D297="",留学状況調査入力票!E297=""),"",留学状況調査入力票!C297&amp;留学状況調査入力票!D297&amp;留学状況調査入力票!E297)</f>
        <v/>
      </c>
      <c r="E288" s="137"/>
      <c r="F288" s="136" t="str">
        <f>IF(留学状況調査入力票!A297="","",6)</f>
        <v/>
      </c>
      <c r="G288" s="137"/>
      <c r="H288" s="137" t="str">
        <f>IF(留学状況調査入力票!F297="","",留学状況調査入力票!F297)</f>
        <v/>
      </c>
      <c r="I288" s="137"/>
      <c r="J288" s="137" t="str">
        <f>IF(OR(留学状況調査入力票!G297="",留学状況調査入力票!H297=""),"",留学状況調査入力票!G297&amp;留学状況調査入力票!H297)</f>
        <v/>
      </c>
      <c r="K288" s="137"/>
      <c r="L288" s="137" t="str">
        <f>IF(留学状況調査入力票!I297="","",留学状況調査入力票!I297)</f>
        <v/>
      </c>
      <c r="M288" s="137"/>
      <c r="N288" s="137" t="str">
        <f>IF(留学状況調査入力票!J297="","",留学状況調査入力票!J297)</f>
        <v/>
      </c>
      <c r="O288" s="137"/>
      <c r="P288" s="137" t="str">
        <f>IF(OR(留学状況調査入力票!K297="",留学状況調査入力票!L297="",留学状況調査入力票!M297=""),"",留学状況調査入力票!K297&amp;留学状況調査入力票!L297&amp;留学状況調査入力票!M297)</f>
        <v/>
      </c>
      <c r="Q288" s="137"/>
      <c r="R288" s="137" t="str">
        <f>IF(留学状況調査入力票!N297="","",留学状況調査入力票!N297)</f>
        <v/>
      </c>
      <c r="S288" s="137"/>
      <c r="T288" s="137" t="str">
        <f>IF(留学状況調査入力票!O297="","",留学状況調査入力票!O297)</f>
        <v/>
      </c>
      <c r="U288" s="137"/>
      <c r="V288" s="137" t="str">
        <f>IF(留学状況調査入力票!P297="","",留学状況調査入力票!P297)</f>
        <v/>
      </c>
      <c r="W288" s="137"/>
      <c r="X288" s="137" t="str">
        <f>IF(OR(留学状況調査入力票!Q297="",留学状況調査入力票!R297=""),"",留学状況調査入力票!Q297&amp;留学状況調査入力票!R297)</f>
        <v/>
      </c>
      <c r="Y288" s="137"/>
      <c r="Z288" s="137"/>
      <c r="AA288" s="137"/>
      <c r="AB288" s="125" t="str">
        <f>IF(留学状況調査入力票!S297="","",留学状況調査入力票!S297)</f>
        <v/>
      </c>
      <c r="AC288" s="136" t="str">
        <f t="shared" si="11"/>
        <v/>
      </c>
      <c r="AD288" s="125" t="str">
        <f>IF(OR(C288="",留学状況調査入力票!$C$8=""),"",留学状況調査入力票!$C$8)</f>
        <v/>
      </c>
      <c r="AE288" s="136" t="str">
        <f>IF(留学状況調査入力票!AK297="","",留学状況調査入力票!AK297)</f>
        <v/>
      </c>
      <c r="AF288" s="136" t="str">
        <f>IF(留学状況調査入力票!AL297="","",留学状況調査入力票!AL297)</f>
        <v/>
      </c>
      <c r="AG288" s="136" t="str">
        <f>IF(留学状況調査入力票!AM297="","",留学状況調査入力票!AM297)</f>
        <v/>
      </c>
      <c r="AH288" s="136" t="str">
        <f>IF(留学状況調査入力票!AN297="","",留学状況調査入力票!AN297)</f>
        <v/>
      </c>
      <c r="AI288" s="136" t="str">
        <f>IF(留学状況調査入力票!AO297="","",留学状況調査入力票!AO297)</f>
        <v/>
      </c>
      <c r="AJ288" s="136" t="str">
        <f>IF(留学状況調査入力票!AP297="","",留学状況調査入力票!AP297)</f>
        <v/>
      </c>
      <c r="AK288" s="136" t="str">
        <f>IF(留学状況調査入力票!AQ297="","",留学状況調査入力票!AQ297)</f>
        <v/>
      </c>
    </row>
    <row r="289" spans="1:37">
      <c r="A289" s="137" t="str">
        <f t="shared" si="10"/>
        <v/>
      </c>
      <c r="B289" s="136"/>
      <c r="C289" s="137" t="str">
        <f>IF(留学状況調査入力票!A298="","",留学状況調査入力票!A298)</f>
        <v/>
      </c>
      <c r="D289" s="137" t="str">
        <f>IF(OR(留学状況調査入力票!C298="",留学状況調査入力票!D298="",留学状況調査入力票!E298=""),"",留学状況調査入力票!C298&amp;留学状況調査入力票!D298&amp;留学状況調査入力票!E298)</f>
        <v/>
      </c>
      <c r="E289" s="137"/>
      <c r="F289" s="136" t="str">
        <f>IF(留学状況調査入力票!A298="","",6)</f>
        <v/>
      </c>
      <c r="G289" s="137"/>
      <c r="H289" s="137" t="str">
        <f>IF(留学状況調査入力票!F298="","",留学状況調査入力票!F298)</f>
        <v/>
      </c>
      <c r="I289" s="137"/>
      <c r="J289" s="137" t="str">
        <f>IF(OR(留学状況調査入力票!G298="",留学状況調査入力票!H298=""),"",留学状況調査入力票!G298&amp;留学状況調査入力票!H298)</f>
        <v/>
      </c>
      <c r="K289" s="137"/>
      <c r="L289" s="137" t="str">
        <f>IF(留学状況調査入力票!I298="","",留学状況調査入力票!I298)</f>
        <v/>
      </c>
      <c r="M289" s="137"/>
      <c r="N289" s="137" t="str">
        <f>IF(留学状況調査入力票!J298="","",留学状況調査入力票!J298)</f>
        <v/>
      </c>
      <c r="O289" s="137"/>
      <c r="P289" s="137" t="str">
        <f>IF(OR(留学状況調査入力票!K298="",留学状況調査入力票!L298="",留学状況調査入力票!M298=""),"",留学状況調査入力票!K298&amp;留学状況調査入力票!L298&amp;留学状況調査入力票!M298)</f>
        <v/>
      </c>
      <c r="Q289" s="137"/>
      <c r="R289" s="137" t="str">
        <f>IF(留学状況調査入力票!N298="","",留学状況調査入力票!N298)</f>
        <v/>
      </c>
      <c r="S289" s="137"/>
      <c r="T289" s="137" t="str">
        <f>IF(留学状況調査入力票!O298="","",留学状況調査入力票!O298)</f>
        <v/>
      </c>
      <c r="U289" s="137"/>
      <c r="V289" s="137" t="str">
        <f>IF(留学状況調査入力票!P298="","",留学状況調査入力票!P298)</f>
        <v/>
      </c>
      <c r="W289" s="137"/>
      <c r="X289" s="137" t="str">
        <f>IF(OR(留学状況調査入力票!Q298="",留学状況調査入力票!R298=""),"",留学状況調査入力票!Q298&amp;留学状況調査入力票!R298)</f>
        <v/>
      </c>
      <c r="Y289" s="137"/>
      <c r="Z289" s="137"/>
      <c r="AA289" s="137"/>
      <c r="AB289" s="125" t="str">
        <f>IF(留学状況調査入力票!S298="","",留学状況調査入力票!S298)</f>
        <v/>
      </c>
      <c r="AC289" s="136" t="str">
        <f t="shared" si="11"/>
        <v/>
      </c>
      <c r="AD289" s="125" t="str">
        <f>IF(OR(C289="",留学状況調査入力票!$C$8=""),"",留学状況調査入力票!$C$8)</f>
        <v/>
      </c>
      <c r="AE289" s="136" t="str">
        <f>IF(留学状況調査入力票!AK298="","",留学状況調査入力票!AK298)</f>
        <v/>
      </c>
      <c r="AF289" s="136" t="str">
        <f>IF(留学状況調査入力票!AL298="","",留学状況調査入力票!AL298)</f>
        <v/>
      </c>
      <c r="AG289" s="136" t="str">
        <f>IF(留学状況調査入力票!AM298="","",留学状況調査入力票!AM298)</f>
        <v/>
      </c>
      <c r="AH289" s="136" t="str">
        <f>IF(留学状況調査入力票!AN298="","",留学状況調査入力票!AN298)</f>
        <v/>
      </c>
      <c r="AI289" s="136" t="str">
        <f>IF(留学状況調査入力票!AO298="","",留学状況調査入力票!AO298)</f>
        <v/>
      </c>
      <c r="AJ289" s="136" t="str">
        <f>IF(留学状況調査入力票!AP298="","",留学状況調査入力票!AP298)</f>
        <v/>
      </c>
      <c r="AK289" s="136" t="str">
        <f>IF(留学状況調査入力票!AQ298="","",留学状況調査入力票!AQ298)</f>
        <v/>
      </c>
    </row>
    <row r="290" spans="1:37">
      <c r="A290" s="137" t="str">
        <f t="shared" si="10"/>
        <v/>
      </c>
      <c r="B290" s="136"/>
      <c r="C290" s="137" t="str">
        <f>IF(留学状況調査入力票!A299="","",留学状況調査入力票!A299)</f>
        <v/>
      </c>
      <c r="D290" s="137" t="str">
        <f>IF(OR(留学状況調査入力票!C299="",留学状況調査入力票!D299="",留学状況調査入力票!E299=""),"",留学状況調査入力票!C299&amp;留学状況調査入力票!D299&amp;留学状況調査入力票!E299)</f>
        <v/>
      </c>
      <c r="E290" s="137"/>
      <c r="F290" s="136" t="str">
        <f>IF(留学状況調査入力票!A299="","",6)</f>
        <v/>
      </c>
      <c r="G290" s="137"/>
      <c r="H290" s="137" t="str">
        <f>IF(留学状況調査入力票!F299="","",留学状況調査入力票!F299)</f>
        <v/>
      </c>
      <c r="I290" s="137"/>
      <c r="J290" s="137" t="str">
        <f>IF(OR(留学状況調査入力票!G299="",留学状況調査入力票!H299=""),"",留学状況調査入力票!G299&amp;留学状況調査入力票!H299)</f>
        <v/>
      </c>
      <c r="K290" s="137"/>
      <c r="L290" s="137" t="str">
        <f>IF(留学状況調査入力票!I299="","",留学状況調査入力票!I299)</f>
        <v/>
      </c>
      <c r="M290" s="137"/>
      <c r="N290" s="137" t="str">
        <f>IF(留学状況調査入力票!J299="","",留学状況調査入力票!J299)</f>
        <v/>
      </c>
      <c r="O290" s="137"/>
      <c r="P290" s="137" t="str">
        <f>IF(OR(留学状況調査入力票!K299="",留学状況調査入力票!L299="",留学状況調査入力票!M299=""),"",留学状況調査入力票!K299&amp;留学状況調査入力票!L299&amp;留学状況調査入力票!M299)</f>
        <v/>
      </c>
      <c r="Q290" s="137"/>
      <c r="R290" s="137" t="str">
        <f>IF(留学状況調査入力票!N299="","",留学状況調査入力票!N299)</f>
        <v/>
      </c>
      <c r="S290" s="137"/>
      <c r="T290" s="137" t="str">
        <f>IF(留学状況調査入力票!O299="","",留学状況調査入力票!O299)</f>
        <v/>
      </c>
      <c r="U290" s="137"/>
      <c r="V290" s="137" t="str">
        <f>IF(留学状況調査入力票!P299="","",留学状況調査入力票!P299)</f>
        <v/>
      </c>
      <c r="W290" s="137"/>
      <c r="X290" s="137" t="str">
        <f>IF(OR(留学状況調査入力票!Q299="",留学状況調査入力票!R299=""),"",留学状況調査入力票!Q299&amp;留学状況調査入力票!R299)</f>
        <v/>
      </c>
      <c r="Y290" s="137"/>
      <c r="Z290" s="137"/>
      <c r="AA290" s="137"/>
      <c r="AB290" s="125" t="str">
        <f>IF(留学状況調査入力票!S299="","",留学状況調査入力票!S299)</f>
        <v/>
      </c>
      <c r="AC290" s="136" t="str">
        <f t="shared" si="11"/>
        <v/>
      </c>
      <c r="AD290" s="125" t="str">
        <f>IF(OR(C290="",留学状況調査入力票!$C$8=""),"",留学状況調査入力票!$C$8)</f>
        <v/>
      </c>
      <c r="AE290" s="136" t="str">
        <f>IF(留学状況調査入力票!AK299="","",留学状況調査入力票!AK299)</f>
        <v/>
      </c>
      <c r="AF290" s="136" t="str">
        <f>IF(留学状況調査入力票!AL299="","",留学状況調査入力票!AL299)</f>
        <v/>
      </c>
      <c r="AG290" s="136" t="str">
        <f>IF(留学状況調査入力票!AM299="","",留学状況調査入力票!AM299)</f>
        <v/>
      </c>
      <c r="AH290" s="136" t="str">
        <f>IF(留学状況調査入力票!AN299="","",留学状況調査入力票!AN299)</f>
        <v/>
      </c>
      <c r="AI290" s="136" t="str">
        <f>IF(留学状況調査入力票!AO299="","",留学状況調査入力票!AO299)</f>
        <v/>
      </c>
      <c r="AJ290" s="136" t="str">
        <f>IF(留学状況調査入力票!AP299="","",留学状況調査入力票!AP299)</f>
        <v/>
      </c>
      <c r="AK290" s="136" t="str">
        <f>IF(留学状況調査入力票!AQ299="","",留学状況調査入力票!AQ299)</f>
        <v/>
      </c>
    </row>
    <row r="291" spans="1:37">
      <c r="A291" s="137" t="str">
        <f t="shared" si="10"/>
        <v/>
      </c>
      <c r="B291" s="136"/>
      <c r="C291" s="137" t="str">
        <f>IF(留学状況調査入力票!A300="","",留学状況調査入力票!A300)</f>
        <v/>
      </c>
      <c r="D291" s="137" t="str">
        <f>IF(OR(留学状況調査入力票!C300="",留学状況調査入力票!D300="",留学状況調査入力票!E300=""),"",留学状況調査入力票!C300&amp;留学状況調査入力票!D300&amp;留学状況調査入力票!E300)</f>
        <v/>
      </c>
      <c r="E291" s="137"/>
      <c r="F291" s="136" t="str">
        <f>IF(留学状況調査入力票!A300="","",6)</f>
        <v/>
      </c>
      <c r="G291" s="137"/>
      <c r="H291" s="137" t="str">
        <f>IF(留学状況調査入力票!F300="","",留学状況調査入力票!F300)</f>
        <v/>
      </c>
      <c r="I291" s="137"/>
      <c r="J291" s="137" t="str">
        <f>IF(OR(留学状況調査入力票!G300="",留学状況調査入力票!H300=""),"",留学状況調査入力票!G300&amp;留学状況調査入力票!H300)</f>
        <v/>
      </c>
      <c r="K291" s="137"/>
      <c r="L291" s="137" t="str">
        <f>IF(留学状況調査入力票!I300="","",留学状況調査入力票!I300)</f>
        <v/>
      </c>
      <c r="M291" s="137"/>
      <c r="N291" s="137" t="str">
        <f>IF(留学状況調査入力票!J300="","",留学状況調査入力票!J300)</f>
        <v/>
      </c>
      <c r="O291" s="137"/>
      <c r="P291" s="137" t="str">
        <f>IF(OR(留学状況調査入力票!K300="",留学状況調査入力票!L300="",留学状況調査入力票!M300=""),"",留学状況調査入力票!K300&amp;留学状況調査入力票!L300&amp;留学状況調査入力票!M300)</f>
        <v/>
      </c>
      <c r="Q291" s="137"/>
      <c r="R291" s="137" t="str">
        <f>IF(留学状況調査入力票!N300="","",留学状況調査入力票!N300)</f>
        <v/>
      </c>
      <c r="S291" s="137"/>
      <c r="T291" s="137" t="str">
        <f>IF(留学状況調査入力票!O300="","",留学状況調査入力票!O300)</f>
        <v/>
      </c>
      <c r="U291" s="137"/>
      <c r="V291" s="137" t="str">
        <f>IF(留学状況調査入力票!P300="","",留学状況調査入力票!P300)</f>
        <v/>
      </c>
      <c r="W291" s="137"/>
      <c r="X291" s="137" t="str">
        <f>IF(OR(留学状況調査入力票!Q300="",留学状況調査入力票!R300=""),"",留学状況調査入力票!Q300&amp;留学状況調査入力票!R300)</f>
        <v/>
      </c>
      <c r="Y291" s="137"/>
      <c r="Z291" s="137"/>
      <c r="AA291" s="137"/>
      <c r="AB291" s="125" t="str">
        <f>IF(留学状況調査入力票!S300="","",留学状況調査入力票!S300)</f>
        <v/>
      </c>
      <c r="AC291" s="136" t="str">
        <f t="shared" si="11"/>
        <v/>
      </c>
      <c r="AD291" s="125" t="str">
        <f>IF(OR(C291="",留学状況調査入力票!$C$8=""),"",留学状況調査入力票!$C$8)</f>
        <v/>
      </c>
      <c r="AE291" s="136" t="str">
        <f>IF(留学状況調査入力票!AK300="","",留学状況調査入力票!AK300)</f>
        <v/>
      </c>
      <c r="AF291" s="136" t="str">
        <f>IF(留学状況調査入力票!AL300="","",留学状況調査入力票!AL300)</f>
        <v/>
      </c>
      <c r="AG291" s="136" t="str">
        <f>IF(留学状況調査入力票!AM300="","",留学状況調査入力票!AM300)</f>
        <v/>
      </c>
      <c r="AH291" s="136" t="str">
        <f>IF(留学状況調査入力票!AN300="","",留学状況調査入力票!AN300)</f>
        <v/>
      </c>
      <c r="AI291" s="136" t="str">
        <f>IF(留学状況調査入力票!AO300="","",留学状況調査入力票!AO300)</f>
        <v/>
      </c>
      <c r="AJ291" s="136" t="str">
        <f>IF(留学状況調査入力票!AP300="","",留学状況調査入力票!AP300)</f>
        <v/>
      </c>
      <c r="AK291" s="136" t="str">
        <f>IF(留学状況調査入力票!AQ300="","",留学状況調査入力票!AQ300)</f>
        <v/>
      </c>
    </row>
    <row r="292" spans="1:37">
      <c r="A292" s="137" t="str">
        <f t="shared" si="10"/>
        <v/>
      </c>
      <c r="B292" s="136"/>
      <c r="C292" s="137" t="str">
        <f>IF(留学状況調査入力票!A301="","",留学状況調査入力票!A301)</f>
        <v/>
      </c>
      <c r="D292" s="137" t="str">
        <f>IF(OR(留学状況調査入力票!C301="",留学状況調査入力票!D301="",留学状況調査入力票!E301=""),"",留学状況調査入力票!C301&amp;留学状況調査入力票!D301&amp;留学状況調査入力票!E301)</f>
        <v/>
      </c>
      <c r="E292" s="137"/>
      <c r="F292" s="136" t="str">
        <f>IF(留学状況調査入力票!A301="","",6)</f>
        <v/>
      </c>
      <c r="G292" s="137"/>
      <c r="H292" s="137" t="str">
        <f>IF(留学状況調査入力票!F301="","",留学状況調査入力票!F301)</f>
        <v/>
      </c>
      <c r="I292" s="137"/>
      <c r="J292" s="137" t="str">
        <f>IF(OR(留学状況調査入力票!G301="",留学状況調査入力票!H301=""),"",留学状況調査入力票!G301&amp;留学状況調査入力票!H301)</f>
        <v/>
      </c>
      <c r="K292" s="137"/>
      <c r="L292" s="137" t="str">
        <f>IF(留学状況調査入力票!I301="","",留学状況調査入力票!I301)</f>
        <v/>
      </c>
      <c r="M292" s="137"/>
      <c r="N292" s="137" t="str">
        <f>IF(留学状況調査入力票!J301="","",留学状況調査入力票!J301)</f>
        <v/>
      </c>
      <c r="O292" s="137"/>
      <c r="P292" s="137" t="str">
        <f>IF(OR(留学状況調査入力票!K301="",留学状況調査入力票!L301="",留学状況調査入力票!M301=""),"",留学状況調査入力票!K301&amp;留学状況調査入力票!L301&amp;留学状況調査入力票!M301)</f>
        <v/>
      </c>
      <c r="Q292" s="137"/>
      <c r="R292" s="137" t="str">
        <f>IF(留学状況調査入力票!N301="","",留学状況調査入力票!N301)</f>
        <v/>
      </c>
      <c r="S292" s="137"/>
      <c r="T292" s="137" t="str">
        <f>IF(留学状況調査入力票!O301="","",留学状況調査入力票!O301)</f>
        <v/>
      </c>
      <c r="U292" s="137"/>
      <c r="V292" s="137" t="str">
        <f>IF(留学状況調査入力票!P301="","",留学状況調査入力票!P301)</f>
        <v/>
      </c>
      <c r="W292" s="137"/>
      <c r="X292" s="137" t="str">
        <f>IF(OR(留学状況調査入力票!Q301="",留学状況調査入力票!R301=""),"",留学状況調査入力票!Q301&amp;留学状況調査入力票!R301)</f>
        <v/>
      </c>
      <c r="Y292" s="137"/>
      <c r="Z292" s="137"/>
      <c r="AA292" s="137"/>
      <c r="AB292" s="125" t="str">
        <f>IF(留学状況調査入力票!S301="","",留学状況調査入力票!S301)</f>
        <v/>
      </c>
      <c r="AC292" s="136" t="str">
        <f t="shared" si="11"/>
        <v/>
      </c>
      <c r="AD292" s="125" t="str">
        <f>IF(OR(C292="",留学状況調査入力票!$C$8=""),"",留学状況調査入力票!$C$8)</f>
        <v/>
      </c>
      <c r="AE292" s="136" t="str">
        <f>IF(留学状況調査入力票!AK301="","",留学状況調査入力票!AK301)</f>
        <v/>
      </c>
      <c r="AF292" s="136" t="str">
        <f>IF(留学状況調査入力票!AL301="","",留学状況調査入力票!AL301)</f>
        <v/>
      </c>
      <c r="AG292" s="136" t="str">
        <f>IF(留学状況調査入力票!AM301="","",留学状況調査入力票!AM301)</f>
        <v/>
      </c>
      <c r="AH292" s="136" t="str">
        <f>IF(留学状況調査入力票!AN301="","",留学状況調査入力票!AN301)</f>
        <v/>
      </c>
      <c r="AI292" s="136" t="str">
        <f>IF(留学状況調査入力票!AO301="","",留学状況調査入力票!AO301)</f>
        <v/>
      </c>
      <c r="AJ292" s="136" t="str">
        <f>IF(留学状況調査入力票!AP301="","",留学状況調査入力票!AP301)</f>
        <v/>
      </c>
      <c r="AK292" s="136" t="str">
        <f>IF(留学状況調査入力票!AQ301="","",留学状況調査入力票!AQ301)</f>
        <v/>
      </c>
    </row>
    <row r="293" spans="1:37">
      <c r="A293" s="137" t="str">
        <f t="shared" si="10"/>
        <v/>
      </c>
      <c r="B293" s="136"/>
      <c r="C293" s="137" t="str">
        <f>IF(留学状況調査入力票!A302="","",留学状況調査入力票!A302)</f>
        <v/>
      </c>
      <c r="D293" s="137" t="str">
        <f>IF(OR(留学状況調査入力票!C302="",留学状況調査入力票!D302="",留学状況調査入力票!E302=""),"",留学状況調査入力票!C302&amp;留学状況調査入力票!D302&amp;留学状況調査入力票!E302)</f>
        <v/>
      </c>
      <c r="E293" s="137"/>
      <c r="F293" s="136" t="str">
        <f>IF(留学状況調査入力票!A302="","",6)</f>
        <v/>
      </c>
      <c r="G293" s="137"/>
      <c r="H293" s="137" t="str">
        <f>IF(留学状況調査入力票!F302="","",留学状況調査入力票!F302)</f>
        <v/>
      </c>
      <c r="I293" s="137"/>
      <c r="J293" s="137" t="str">
        <f>IF(OR(留学状況調査入力票!G302="",留学状況調査入力票!H302=""),"",留学状況調査入力票!G302&amp;留学状況調査入力票!H302)</f>
        <v/>
      </c>
      <c r="K293" s="137"/>
      <c r="L293" s="137" t="str">
        <f>IF(留学状況調査入力票!I302="","",留学状況調査入力票!I302)</f>
        <v/>
      </c>
      <c r="M293" s="137"/>
      <c r="N293" s="137" t="str">
        <f>IF(留学状況調査入力票!J302="","",留学状況調査入力票!J302)</f>
        <v/>
      </c>
      <c r="O293" s="137"/>
      <c r="P293" s="137" t="str">
        <f>IF(OR(留学状況調査入力票!K302="",留学状況調査入力票!L302="",留学状況調査入力票!M302=""),"",留学状況調査入力票!K302&amp;留学状況調査入力票!L302&amp;留学状況調査入力票!M302)</f>
        <v/>
      </c>
      <c r="Q293" s="137"/>
      <c r="R293" s="137" t="str">
        <f>IF(留学状況調査入力票!N302="","",留学状況調査入力票!N302)</f>
        <v/>
      </c>
      <c r="S293" s="137"/>
      <c r="T293" s="137" t="str">
        <f>IF(留学状況調査入力票!O302="","",留学状況調査入力票!O302)</f>
        <v/>
      </c>
      <c r="U293" s="137"/>
      <c r="V293" s="137" t="str">
        <f>IF(留学状況調査入力票!P302="","",留学状況調査入力票!P302)</f>
        <v/>
      </c>
      <c r="W293" s="137"/>
      <c r="X293" s="137" t="str">
        <f>IF(OR(留学状況調査入力票!Q302="",留学状況調査入力票!R302=""),"",留学状況調査入力票!Q302&amp;留学状況調査入力票!R302)</f>
        <v/>
      </c>
      <c r="Y293" s="137"/>
      <c r="Z293" s="137"/>
      <c r="AA293" s="137"/>
      <c r="AB293" s="125" t="str">
        <f>IF(留学状況調査入力票!S302="","",留学状況調査入力票!S302)</f>
        <v/>
      </c>
      <c r="AC293" s="136" t="str">
        <f t="shared" si="11"/>
        <v/>
      </c>
      <c r="AD293" s="125" t="str">
        <f>IF(OR(C293="",留学状況調査入力票!$C$8=""),"",留学状況調査入力票!$C$8)</f>
        <v/>
      </c>
      <c r="AE293" s="136" t="str">
        <f>IF(留学状況調査入力票!AK302="","",留学状況調査入力票!AK302)</f>
        <v/>
      </c>
      <c r="AF293" s="136" t="str">
        <f>IF(留学状況調査入力票!AL302="","",留学状況調査入力票!AL302)</f>
        <v/>
      </c>
      <c r="AG293" s="136" t="str">
        <f>IF(留学状況調査入力票!AM302="","",留学状況調査入力票!AM302)</f>
        <v/>
      </c>
      <c r="AH293" s="136" t="str">
        <f>IF(留学状況調査入力票!AN302="","",留学状況調査入力票!AN302)</f>
        <v/>
      </c>
      <c r="AI293" s="136" t="str">
        <f>IF(留学状況調査入力票!AO302="","",留学状況調査入力票!AO302)</f>
        <v/>
      </c>
      <c r="AJ293" s="136" t="str">
        <f>IF(留学状況調査入力票!AP302="","",留学状況調査入力票!AP302)</f>
        <v/>
      </c>
      <c r="AK293" s="136" t="str">
        <f>IF(留学状況調査入力票!AQ302="","",留学状況調査入力票!AQ302)</f>
        <v/>
      </c>
    </row>
    <row r="294" spans="1:37">
      <c r="A294" s="137" t="str">
        <f t="shared" si="10"/>
        <v/>
      </c>
      <c r="B294" s="136"/>
      <c r="C294" s="137" t="str">
        <f>IF(留学状況調査入力票!A303="","",留学状況調査入力票!A303)</f>
        <v/>
      </c>
      <c r="D294" s="137" t="str">
        <f>IF(OR(留学状況調査入力票!C303="",留学状況調査入力票!D303="",留学状況調査入力票!E303=""),"",留学状況調査入力票!C303&amp;留学状況調査入力票!D303&amp;留学状況調査入力票!E303)</f>
        <v/>
      </c>
      <c r="E294" s="137"/>
      <c r="F294" s="136" t="str">
        <f>IF(留学状況調査入力票!A303="","",6)</f>
        <v/>
      </c>
      <c r="G294" s="137"/>
      <c r="H294" s="137" t="str">
        <f>IF(留学状況調査入力票!F303="","",留学状況調査入力票!F303)</f>
        <v/>
      </c>
      <c r="I294" s="137"/>
      <c r="J294" s="137" t="str">
        <f>IF(OR(留学状況調査入力票!G303="",留学状況調査入力票!H303=""),"",留学状況調査入力票!G303&amp;留学状況調査入力票!H303)</f>
        <v/>
      </c>
      <c r="K294" s="137"/>
      <c r="L294" s="137" t="str">
        <f>IF(留学状況調査入力票!I303="","",留学状況調査入力票!I303)</f>
        <v/>
      </c>
      <c r="M294" s="137"/>
      <c r="N294" s="137" t="str">
        <f>IF(留学状況調査入力票!J303="","",留学状況調査入力票!J303)</f>
        <v/>
      </c>
      <c r="O294" s="137"/>
      <c r="P294" s="137" t="str">
        <f>IF(OR(留学状況調査入力票!K303="",留学状況調査入力票!L303="",留学状況調査入力票!M303=""),"",留学状況調査入力票!K303&amp;留学状況調査入力票!L303&amp;留学状況調査入力票!M303)</f>
        <v/>
      </c>
      <c r="Q294" s="137"/>
      <c r="R294" s="137" t="str">
        <f>IF(留学状況調査入力票!N303="","",留学状況調査入力票!N303)</f>
        <v/>
      </c>
      <c r="S294" s="137"/>
      <c r="T294" s="137" t="str">
        <f>IF(留学状況調査入力票!O303="","",留学状況調査入力票!O303)</f>
        <v/>
      </c>
      <c r="U294" s="137"/>
      <c r="V294" s="137" t="str">
        <f>IF(留学状況調査入力票!P303="","",留学状況調査入力票!P303)</f>
        <v/>
      </c>
      <c r="W294" s="137"/>
      <c r="X294" s="137" t="str">
        <f>IF(OR(留学状況調査入力票!Q303="",留学状況調査入力票!R303=""),"",留学状況調査入力票!Q303&amp;留学状況調査入力票!R303)</f>
        <v/>
      </c>
      <c r="Y294" s="137"/>
      <c r="Z294" s="137"/>
      <c r="AA294" s="137"/>
      <c r="AB294" s="125" t="str">
        <f>IF(留学状況調査入力票!S303="","",留学状況調査入力票!S303)</f>
        <v/>
      </c>
      <c r="AC294" s="136" t="str">
        <f t="shared" si="11"/>
        <v/>
      </c>
      <c r="AD294" s="125" t="str">
        <f>IF(OR(C294="",留学状況調査入力票!$C$8=""),"",留学状況調査入力票!$C$8)</f>
        <v/>
      </c>
      <c r="AE294" s="136" t="str">
        <f>IF(留学状況調査入力票!AK303="","",留学状況調査入力票!AK303)</f>
        <v/>
      </c>
      <c r="AF294" s="136" t="str">
        <f>IF(留学状況調査入力票!AL303="","",留学状況調査入力票!AL303)</f>
        <v/>
      </c>
      <c r="AG294" s="136" t="str">
        <f>IF(留学状況調査入力票!AM303="","",留学状況調査入力票!AM303)</f>
        <v/>
      </c>
      <c r="AH294" s="136" t="str">
        <f>IF(留学状況調査入力票!AN303="","",留学状況調査入力票!AN303)</f>
        <v/>
      </c>
      <c r="AI294" s="136" t="str">
        <f>IF(留学状況調査入力票!AO303="","",留学状況調査入力票!AO303)</f>
        <v/>
      </c>
      <c r="AJ294" s="136" t="str">
        <f>IF(留学状況調査入力票!AP303="","",留学状況調査入力票!AP303)</f>
        <v/>
      </c>
      <c r="AK294" s="136" t="str">
        <f>IF(留学状況調査入力票!AQ303="","",留学状況調査入力票!AQ303)</f>
        <v/>
      </c>
    </row>
    <row r="295" spans="1:37">
      <c r="A295" s="137" t="str">
        <f t="shared" si="10"/>
        <v/>
      </c>
      <c r="B295" s="136"/>
      <c r="C295" s="137" t="str">
        <f>IF(留学状況調査入力票!A304="","",留学状況調査入力票!A304)</f>
        <v/>
      </c>
      <c r="D295" s="137" t="str">
        <f>IF(OR(留学状況調査入力票!C304="",留学状況調査入力票!D304="",留学状況調査入力票!E304=""),"",留学状況調査入力票!C304&amp;留学状況調査入力票!D304&amp;留学状況調査入力票!E304)</f>
        <v/>
      </c>
      <c r="E295" s="137"/>
      <c r="F295" s="136" t="str">
        <f>IF(留学状況調査入力票!A304="","",6)</f>
        <v/>
      </c>
      <c r="G295" s="137"/>
      <c r="H295" s="137" t="str">
        <f>IF(留学状況調査入力票!F304="","",留学状況調査入力票!F304)</f>
        <v/>
      </c>
      <c r="I295" s="137"/>
      <c r="J295" s="137" t="str">
        <f>IF(OR(留学状況調査入力票!G304="",留学状況調査入力票!H304=""),"",留学状況調査入力票!G304&amp;留学状況調査入力票!H304)</f>
        <v/>
      </c>
      <c r="K295" s="137"/>
      <c r="L295" s="137" t="str">
        <f>IF(留学状況調査入力票!I304="","",留学状況調査入力票!I304)</f>
        <v/>
      </c>
      <c r="M295" s="137"/>
      <c r="N295" s="137" t="str">
        <f>IF(留学状況調査入力票!J304="","",留学状況調査入力票!J304)</f>
        <v/>
      </c>
      <c r="O295" s="137"/>
      <c r="P295" s="137" t="str">
        <f>IF(OR(留学状況調査入力票!K304="",留学状況調査入力票!L304="",留学状況調査入力票!M304=""),"",留学状況調査入力票!K304&amp;留学状況調査入力票!L304&amp;留学状況調査入力票!M304)</f>
        <v/>
      </c>
      <c r="Q295" s="137"/>
      <c r="R295" s="137" t="str">
        <f>IF(留学状況調査入力票!N304="","",留学状況調査入力票!N304)</f>
        <v/>
      </c>
      <c r="S295" s="137"/>
      <c r="T295" s="137" t="str">
        <f>IF(留学状況調査入力票!O304="","",留学状況調査入力票!O304)</f>
        <v/>
      </c>
      <c r="U295" s="137"/>
      <c r="V295" s="137" t="str">
        <f>IF(留学状況調査入力票!P304="","",留学状況調査入力票!P304)</f>
        <v/>
      </c>
      <c r="W295" s="137"/>
      <c r="X295" s="137" t="str">
        <f>IF(OR(留学状況調査入力票!Q304="",留学状況調査入力票!R304=""),"",留学状況調査入力票!Q304&amp;留学状況調査入力票!R304)</f>
        <v/>
      </c>
      <c r="Y295" s="137"/>
      <c r="Z295" s="137"/>
      <c r="AA295" s="137"/>
      <c r="AB295" s="125" t="str">
        <f>IF(留学状況調査入力票!S304="","",留学状況調査入力票!S304)</f>
        <v/>
      </c>
      <c r="AC295" s="136" t="str">
        <f t="shared" si="11"/>
        <v/>
      </c>
      <c r="AD295" s="125" t="str">
        <f>IF(OR(C295="",留学状況調査入力票!$C$8=""),"",留学状況調査入力票!$C$8)</f>
        <v/>
      </c>
      <c r="AE295" s="136" t="str">
        <f>IF(留学状況調査入力票!AK304="","",留学状況調査入力票!AK304)</f>
        <v/>
      </c>
      <c r="AF295" s="136" t="str">
        <f>IF(留学状況調査入力票!AL304="","",留学状況調査入力票!AL304)</f>
        <v/>
      </c>
      <c r="AG295" s="136" t="str">
        <f>IF(留学状況調査入力票!AM304="","",留学状況調査入力票!AM304)</f>
        <v/>
      </c>
      <c r="AH295" s="136" t="str">
        <f>IF(留学状況調査入力票!AN304="","",留学状況調査入力票!AN304)</f>
        <v/>
      </c>
      <c r="AI295" s="136" t="str">
        <f>IF(留学状況調査入力票!AO304="","",留学状況調査入力票!AO304)</f>
        <v/>
      </c>
      <c r="AJ295" s="136" t="str">
        <f>IF(留学状況調査入力票!AP304="","",留学状況調査入力票!AP304)</f>
        <v/>
      </c>
      <c r="AK295" s="136" t="str">
        <f>IF(留学状況調査入力票!AQ304="","",留学状況調査入力票!AQ304)</f>
        <v/>
      </c>
    </row>
    <row r="296" spans="1:37">
      <c r="A296" s="137" t="str">
        <f t="shared" si="10"/>
        <v/>
      </c>
      <c r="B296" s="136"/>
      <c r="C296" s="137" t="str">
        <f>IF(留学状況調査入力票!A305="","",留学状況調査入力票!A305)</f>
        <v/>
      </c>
      <c r="D296" s="137" t="str">
        <f>IF(OR(留学状況調査入力票!C305="",留学状況調査入力票!D305="",留学状況調査入力票!E305=""),"",留学状況調査入力票!C305&amp;留学状況調査入力票!D305&amp;留学状況調査入力票!E305)</f>
        <v/>
      </c>
      <c r="E296" s="137"/>
      <c r="F296" s="136" t="str">
        <f>IF(留学状況調査入力票!A305="","",6)</f>
        <v/>
      </c>
      <c r="G296" s="137"/>
      <c r="H296" s="137" t="str">
        <f>IF(留学状況調査入力票!F305="","",留学状況調査入力票!F305)</f>
        <v/>
      </c>
      <c r="I296" s="137"/>
      <c r="J296" s="137" t="str">
        <f>IF(OR(留学状況調査入力票!G305="",留学状況調査入力票!H305=""),"",留学状況調査入力票!G305&amp;留学状況調査入力票!H305)</f>
        <v/>
      </c>
      <c r="K296" s="137"/>
      <c r="L296" s="137" t="str">
        <f>IF(留学状況調査入力票!I305="","",留学状況調査入力票!I305)</f>
        <v/>
      </c>
      <c r="M296" s="137"/>
      <c r="N296" s="137" t="str">
        <f>IF(留学状況調査入力票!J305="","",留学状況調査入力票!J305)</f>
        <v/>
      </c>
      <c r="O296" s="137"/>
      <c r="P296" s="137" t="str">
        <f>IF(OR(留学状況調査入力票!K305="",留学状況調査入力票!L305="",留学状況調査入力票!M305=""),"",留学状況調査入力票!K305&amp;留学状況調査入力票!L305&amp;留学状況調査入力票!M305)</f>
        <v/>
      </c>
      <c r="Q296" s="137"/>
      <c r="R296" s="137" t="str">
        <f>IF(留学状況調査入力票!N305="","",留学状況調査入力票!N305)</f>
        <v/>
      </c>
      <c r="S296" s="137"/>
      <c r="T296" s="137" t="str">
        <f>IF(留学状況調査入力票!O305="","",留学状況調査入力票!O305)</f>
        <v/>
      </c>
      <c r="U296" s="137"/>
      <c r="V296" s="137" t="str">
        <f>IF(留学状況調査入力票!P305="","",留学状況調査入力票!P305)</f>
        <v/>
      </c>
      <c r="W296" s="137"/>
      <c r="X296" s="137" t="str">
        <f>IF(OR(留学状況調査入力票!Q305="",留学状況調査入力票!R305=""),"",留学状況調査入力票!Q305&amp;留学状況調査入力票!R305)</f>
        <v/>
      </c>
      <c r="Y296" s="137"/>
      <c r="Z296" s="137"/>
      <c r="AA296" s="137"/>
      <c r="AB296" s="125" t="str">
        <f>IF(留学状況調査入力票!S305="","",留学状況調査入力票!S305)</f>
        <v/>
      </c>
      <c r="AC296" s="136" t="str">
        <f t="shared" si="11"/>
        <v/>
      </c>
      <c r="AD296" s="125" t="str">
        <f>IF(OR(C296="",留学状況調査入力票!$C$8=""),"",留学状況調査入力票!$C$8)</f>
        <v/>
      </c>
      <c r="AE296" s="136" t="str">
        <f>IF(留学状況調査入力票!AK305="","",留学状況調査入力票!AK305)</f>
        <v/>
      </c>
      <c r="AF296" s="136" t="str">
        <f>IF(留学状況調査入力票!AL305="","",留学状況調査入力票!AL305)</f>
        <v/>
      </c>
      <c r="AG296" s="136" t="str">
        <f>IF(留学状況調査入力票!AM305="","",留学状況調査入力票!AM305)</f>
        <v/>
      </c>
      <c r="AH296" s="136" t="str">
        <f>IF(留学状況調査入力票!AN305="","",留学状況調査入力票!AN305)</f>
        <v/>
      </c>
      <c r="AI296" s="136" t="str">
        <f>IF(留学状況調査入力票!AO305="","",留学状況調査入力票!AO305)</f>
        <v/>
      </c>
      <c r="AJ296" s="136" t="str">
        <f>IF(留学状況調査入力票!AP305="","",留学状況調査入力票!AP305)</f>
        <v/>
      </c>
      <c r="AK296" s="136" t="str">
        <f>IF(留学状況調査入力票!AQ305="","",留学状況調査入力票!AQ305)</f>
        <v/>
      </c>
    </row>
    <row r="297" spans="1:37">
      <c r="A297" s="137" t="str">
        <f t="shared" si="10"/>
        <v/>
      </c>
      <c r="B297" s="136"/>
      <c r="C297" s="137" t="str">
        <f>IF(留学状況調査入力票!A306="","",留学状況調査入力票!A306)</f>
        <v/>
      </c>
      <c r="D297" s="137" t="str">
        <f>IF(OR(留学状況調査入力票!C306="",留学状況調査入力票!D306="",留学状況調査入力票!E306=""),"",留学状況調査入力票!C306&amp;留学状況調査入力票!D306&amp;留学状況調査入力票!E306)</f>
        <v/>
      </c>
      <c r="E297" s="137"/>
      <c r="F297" s="136" t="str">
        <f>IF(留学状況調査入力票!A306="","",6)</f>
        <v/>
      </c>
      <c r="G297" s="137"/>
      <c r="H297" s="137" t="str">
        <f>IF(留学状況調査入力票!F306="","",留学状況調査入力票!F306)</f>
        <v/>
      </c>
      <c r="I297" s="137"/>
      <c r="J297" s="137" t="str">
        <f>IF(OR(留学状況調査入力票!G306="",留学状況調査入力票!H306=""),"",留学状況調査入力票!G306&amp;留学状況調査入力票!H306)</f>
        <v/>
      </c>
      <c r="K297" s="137"/>
      <c r="L297" s="137" t="str">
        <f>IF(留学状況調査入力票!I306="","",留学状況調査入力票!I306)</f>
        <v/>
      </c>
      <c r="M297" s="137"/>
      <c r="N297" s="137" t="str">
        <f>IF(留学状況調査入力票!J306="","",留学状況調査入力票!J306)</f>
        <v/>
      </c>
      <c r="O297" s="137"/>
      <c r="P297" s="137" t="str">
        <f>IF(OR(留学状況調査入力票!K306="",留学状況調査入力票!L306="",留学状況調査入力票!M306=""),"",留学状況調査入力票!K306&amp;留学状況調査入力票!L306&amp;留学状況調査入力票!M306)</f>
        <v/>
      </c>
      <c r="Q297" s="137"/>
      <c r="R297" s="137" t="str">
        <f>IF(留学状況調査入力票!N306="","",留学状況調査入力票!N306)</f>
        <v/>
      </c>
      <c r="S297" s="137"/>
      <c r="T297" s="137" t="str">
        <f>IF(留学状況調査入力票!O306="","",留学状況調査入力票!O306)</f>
        <v/>
      </c>
      <c r="U297" s="137"/>
      <c r="V297" s="137" t="str">
        <f>IF(留学状況調査入力票!P306="","",留学状況調査入力票!P306)</f>
        <v/>
      </c>
      <c r="W297" s="137"/>
      <c r="X297" s="137" t="str">
        <f>IF(OR(留学状況調査入力票!Q306="",留学状況調査入力票!R306=""),"",留学状況調査入力票!Q306&amp;留学状況調査入力票!R306)</f>
        <v/>
      </c>
      <c r="Y297" s="137"/>
      <c r="Z297" s="137"/>
      <c r="AA297" s="137"/>
      <c r="AB297" s="125" t="str">
        <f>IF(留学状況調査入力票!S306="","",留学状況調査入力票!S306)</f>
        <v/>
      </c>
      <c r="AC297" s="136" t="str">
        <f t="shared" si="11"/>
        <v/>
      </c>
      <c r="AD297" s="125" t="str">
        <f>IF(OR(C297="",留学状況調査入力票!$C$8=""),"",留学状況調査入力票!$C$8)</f>
        <v/>
      </c>
      <c r="AE297" s="136" t="str">
        <f>IF(留学状況調査入力票!AK306="","",留学状況調査入力票!AK306)</f>
        <v/>
      </c>
      <c r="AF297" s="136" t="str">
        <f>IF(留学状況調査入力票!AL306="","",留学状況調査入力票!AL306)</f>
        <v/>
      </c>
      <c r="AG297" s="136" t="str">
        <f>IF(留学状況調査入力票!AM306="","",留学状況調査入力票!AM306)</f>
        <v/>
      </c>
      <c r="AH297" s="136" t="str">
        <f>IF(留学状況調査入力票!AN306="","",留学状況調査入力票!AN306)</f>
        <v/>
      </c>
      <c r="AI297" s="136" t="str">
        <f>IF(留学状況調査入力票!AO306="","",留学状況調査入力票!AO306)</f>
        <v/>
      </c>
      <c r="AJ297" s="136" t="str">
        <f>IF(留学状況調査入力票!AP306="","",留学状況調査入力票!AP306)</f>
        <v/>
      </c>
      <c r="AK297" s="136" t="str">
        <f>IF(留学状況調査入力票!AQ306="","",留学状況調査入力票!AQ306)</f>
        <v/>
      </c>
    </row>
    <row r="298" spans="1:37">
      <c r="A298" s="137" t="str">
        <f t="shared" si="10"/>
        <v/>
      </c>
      <c r="B298" s="136"/>
      <c r="C298" s="137" t="str">
        <f>IF(留学状況調査入力票!A307="","",留学状況調査入力票!A307)</f>
        <v/>
      </c>
      <c r="D298" s="137" t="str">
        <f>IF(OR(留学状況調査入力票!C307="",留学状況調査入力票!D307="",留学状況調査入力票!E307=""),"",留学状況調査入力票!C307&amp;留学状況調査入力票!D307&amp;留学状況調査入力票!E307)</f>
        <v/>
      </c>
      <c r="E298" s="137"/>
      <c r="F298" s="136" t="str">
        <f>IF(留学状況調査入力票!A307="","",6)</f>
        <v/>
      </c>
      <c r="G298" s="137"/>
      <c r="H298" s="137" t="str">
        <f>IF(留学状況調査入力票!F307="","",留学状況調査入力票!F307)</f>
        <v/>
      </c>
      <c r="I298" s="137"/>
      <c r="J298" s="137" t="str">
        <f>IF(OR(留学状況調査入力票!G307="",留学状況調査入力票!H307=""),"",留学状況調査入力票!G307&amp;留学状況調査入力票!H307)</f>
        <v/>
      </c>
      <c r="K298" s="137"/>
      <c r="L298" s="137" t="str">
        <f>IF(留学状況調査入力票!I307="","",留学状況調査入力票!I307)</f>
        <v/>
      </c>
      <c r="M298" s="137"/>
      <c r="N298" s="137" t="str">
        <f>IF(留学状況調査入力票!J307="","",留学状況調査入力票!J307)</f>
        <v/>
      </c>
      <c r="O298" s="137"/>
      <c r="P298" s="137" t="str">
        <f>IF(OR(留学状況調査入力票!K307="",留学状況調査入力票!L307="",留学状況調査入力票!M307=""),"",留学状況調査入力票!K307&amp;留学状況調査入力票!L307&amp;留学状況調査入力票!M307)</f>
        <v/>
      </c>
      <c r="Q298" s="137"/>
      <c r="R298" s="137" t="str">
        <f>IF(留学状況調査入力票!N307="","",留学状況調査入力票!N307)</f>
        <v/>
      </c>
      <c r="S298" s="137"/>
      <c r="T298" s="137" t="str">
        <f>IF(留学状況調査入力票!O307="","",留学状況調査入力票!O307)</f>
        <v/>
      </c>
      <c r="U298" s="137"/>
      <c r="V298" s="137" t="str">
        <f>IF(留学状況調査入力票!P307="","",留学状況調査入力票!P307)</f>
        <v/>
      </c>
      <c r="W298" s="137"/>
      <c r="X298" s="137" t="str">
        <f>IF(OR(留学状況調査入力票!Q307="",留学状況調査入力票!R307=""),"",留学状況調査入力票!Q307&amp;留学状況調査入力票!R307)</f>
        <v/>
      </c>
      <c r="Y298" s="137"/>
      <c r="Z298" s="137"/>
      <c r="AA298" s="137"/>
      <c r="AB298" s="125" t="str">
        <f>IF(留学状況調査入力票!S307="","",留学状況調査入力票!S307)</f>
        <v/>
      </c>
      <c r="AC298" s="136" t="str">
        <f t="shared" si="11"/>
        <v/>
      </c>
      <c r="AD298" s="125" t="str">
        <f>IF(OR(C298="",留学状況調査入力票!$C$8=""),"",留学状況調査入力票!$C$8)</f>
        <v/>
      </c>
      <c r="AE298" s="136" t="str">
        <f>IF(留学状況調査入力票!AK307="","",留学状況調査入力票!AK307)</f>
        <v/>
      </c>
      <c r="AF298" s="136" t="str">
        <f>IF(留学状況調査入力票!AL307="","",留学状況調査入力票!AL307)</f>
        <v/>
      </c>
      <c r="AG298" s="136" t="str">
        <f>IF(留学状況調査入力票!AM307="","",留学状況調査入力票!AM307)</f>
        <v/>
      </c>
      <c r="AH298" s="136" t="str">
        <f>IF(留学状況調査入力票!AN307="","",留学状況調査入力票!AN307)</f>
        <v/>
      </c>
      <c r="AI298" s="136" t="str">
        <f>IF(留学状況調査入力票!AO307="","",留学状況調査入力票!AO307)</f>
        <v/>
      </c>
      <c r="AJ298" s="136" t="str">
        <f>IF(留学状況調査入力票!AP307="","",留学状況調査入力票!AP307)</f>
        <v/>
      </c>
      <c r="AK298" s="136" t="str">
        <f>IF(留学状況調査入力票!AQ307="","",留学状況調査入力票!AQ307)</f>
        <v/>
      </c>
    </row>
    <row r="299" spans="1:37">
      <c r="A299" s="137" t="str">
        <f t="shared" si="10"/>
        <v/>
      </c>
      <c r="B299" s="136"/>
      <c r="C299" s="137" t="str">
        <f>IF(留学状況調査入力票!A308="","",留学状況調査入力票!A308)</f>
        <v/>
      </c>
      <c r="D299" s="137" t="str">
        <f>IF(OR(留学状況調査入力票!C308="",留学状況調査入力票!D308="",留学状況調査入力票!E308=""),"",留学状況調査入力票!C308&amp;留学状況調査入力票!D308&amp;留学状況調査入力票!E308)</f>
        <v/>
      </c>
      <c r="E299" s="137"/>
      <c r="F299" s="136" t="str">
        <f>IF(留学状況調査入力票!A308="","",6)</f>
        <v/>
      </c>
      <c r="G299" s="137"/>
      <c r="H299" s="137" t="str">
        <f>IF(留学状況調査入力票!F308="","",留学状況調査入力票!F308)</f>
        <v/>
      </c>
      <c r="I299" s="137"/>
      <c r="J299" s="137" t="str">
        <f>IF(OR(留学状況調査入力票!G308="",留学状況調査入力票!H308=""),"",留学状況調査入力票!G308&amp;留学状況調査入力票!H308)</f>
        <v/>
      </c>
      <c r="K299" s="137"/>
      <c r="L299" s="137" t="str">
        <f>IF(留学状況調査入力票!I308="","",留学状況調査入力票!I308)</f>
        <v/>
      </c>
      <c r="M299" s="137"/>
      <c r="N299" s="137" t="str">
        <f>IF(留学状況調査入力票!J308="","",留学状況調査入力票!J308)</f>
        <v/>
      </c>
      <c r="O299" s="137"/>
      <c r="P299" s="137" t="str">
        <f>IF(OR(留学状況調査入力票!K308="",留学状況調査入力票!L308="",留学状況調査入力票!M308=""),"",留学状況調査入力票!K308&amp;留学状況調査入力票!L308&amp;留学状況調査入力票!M308)</f>
        <v/>
      </c>
      <c r="Q299" s="137"/>
      <c r="R299" s="137" t="str">
        <f>IF(留学状況調査入力票!N308="","",留学状況調査入力票!N308)</f>
        <v/>
      </c>
      <c r="S299" s="137"/>
      <c r="T299" s="137" t="str">
        <f>IF(留学状況調査入力票!O308="","",留学状況調査入力票!O308)</f>
        <v/>
      </c>
      <c r="U299" s="137"/>
      <c r="V299" s="137" t="str">
        <f>IF(留学状況調査入力票!P308="","",留学状況調査入力票!P308)</f>
        <v/>
      </c>
      <c r="W299" s="137"/>
      <c r="X299" s="137" t="str">
        <f>IF(OR(留学状況調査入力票!Q308="",留学状況調査入力票!R308=""),"",留学状況調査入力票!Q308&amp;留学状況調査入力票!R308)</f>
        <v/>
      </c>
      <c r="Y299" s="137"/>
      <c r="Z299" s="137"/>
      <c r="AA299" s="137"/>
      <c r="AB299" s="125" t="str">
        <f>IF(留学状況調査入力票!S308="","",留学状況調査入力票!S308)</f>
        <v/>
      </c>
      <c r="AC299" s="136" t="str">
        <f t="shared" si="11"/>
        <v/>
      </c>
      <c r="AD299" s="125" t="str">
        <f>IF(OR(C299="",留学状況調査入力票!$C$8=""),"",留学状況調査入力票!$C$8)</f>
        <v/>
      </c>
      <c r="AE299" s="136" t="str">
        <f>IF(留学状況調査入力票!AK308="","",留学状況調査入力票!AK308)</f>
        <v/>
      </c>
      <c r="AF299" s="136" t="str">
        <f>IF(留学状況調査入力票!AL308="","",留学状況調査入力票!AL308)</f>
        <v/>
      </c>
      <c r="AG299" s="136" t="str">
        <f>IF(留学状況調査入力票!AM308="","",留学状況調査入力票!AM308)</f>
        <v/>
      </c>
      <c r="AH299" s="136" t="str">
        <f>IF(留学状況調査入力票!AN308="","",留学状況調査入力票!AN308)</f>
        <v/>
      </c>
      <c r="AI299" s="136" t="str">
        <f>IF(留学状況調査入力票!AO308="","",留学状況調査入力票!AO308)</f>
        <v/>
      </c>
      <c r="AJ299" s="136" t="str">
        <f>IF(留学状況調査入力票!AP308="","",留学状況調査入力票!AP308)</f>
        <v/>
      </c>
      <c r="AK299" s="136" t="str">
        <f>IF(留学状況調査入力票!AQ308="","",留学状況調査入力票!AQ308)</f>
        <v/>
      </c>
    </row>
    <row r="300" spans="1:37">
      <c r="A300" s="137" t="str">
        <f t="shared" si="10"/>
        <v/>
      </c>
      <c r="B300" s="136"/>
      <c r="C300" s="137" t="str">
        <f>IF(留学状況調査入力票!A309="","",留学状況調査入力票!A309)</f>
        <v/>
      </c>
      <c r="D300" s="137" t="str">
        <f>IF(OR(留学状況調査入力票!C309="",留学状況調査入力票!D309="",留学状況調査入力票!E309=""),"",留学状況調査入力票!C309&amp;留学状況調査入力票!D309&amp;留学状況調査入力票!E309)</f>
        <v/>
      </c>
      <c r="E300" s="137"/>
      <c r="F300" s="136" t="str">
        <f>IF(留学状況調査入力票!A309="","",6)</f>
        <v/>
      </c>
      <c r="G300" s="137"/>
      <c r="H300" s="137" t="str">
        <f>IF(留学状況調査入力票!F309="","",留学状況調査入力票!F309)</f>
        <v/>
      </c>
      <c r="I300" s="137"/>
      <c r="J300" s="137" t="str">
        <f>IF(OR(留学状況調査入力票!G309="",留学状況調査入力票!H309=""),"",留学状況調査入力票!G309&amp;留学状況調査入力票!H309)</f>
        <v/>
      </c>
      <c r="K300" s="137"/>
      <c r="L300" s="137" t="str">
        <f>IF(留学状況調査入力票!I309="","",留学状況調査入力票!I309)</f>
        <v/>
      </c>
      <c r="M300" s="137"/>
      <c r="N300" s="137" t="str">
        <f>IF(留学状況調査入力票!J309="","",留学状況調査入力票!J309)</f>
        <v/>
      </c>
      <c r="O300" s="137"/>
      <c r="P300" s="137" t="str">
        <f>IF(OR(留学状況調査入力票!K309="",留学状況調査入力票!L309="",留学状況調査入力票!M309=""),"",留学状況調査入力票!K309&amp;留学状況調査入力票!L309&amp;留学状況調査入力票!M309)</f>
        <v/>
      </c>
      <c r="Q300" s="137"/>
      <c r="R300" s="137" t="str">
        <f>IF(留学状況調査入力票!N309="","",留学状況調査入力票!N309)</f>
        <v/>
      </c>
      <c r="S300" s="137"/>
      <c r="T300" s="137" t="str">
        <f>IF(留学状況調査入力票!O309="","",留学状況調査入力票!O309)</f>
        <v/>
      </c>
      <c r="U300" s="137"/>
      <c r="V300" s="137" t="str">
        <f>IF(留学状況調査入力票!P309="","",留学状況調査入力票!P309)</f>
        <v/>
      </c>
      <c r="W300" s="137"/>
      <c r="X300" s="137" t="str">
        <f>IF(OR(留学状況調査入力票!Q309="",留学状況調査入力票!R309=""),"",留学状況調査入力票!Q309&amp;留学状況調査入力票!R309)</f>
        <v/>
      </c>
      <c r="Y300" s="137"/>
      <c r="Z300" s="137"/>
      <c r="AA300" s="137"/>
      <c r="AB300" s="125" t="str">
        <f>IF(留学状況調査入力票!S309="","",留学状況調査入力票!S309)</f>
        <v/>
      </c>
      <c r="AC300" s="136" t="str">
        <f t="shared" si="11"/>
        <v/>
      </c>
      <c r="AD300" s="125" t="str">
        <f>IF(OR(C300="",留学状況調査入力票!$C$8=""),"",留学状況調査入力票!$C$8)</f>
        <v/>
      </c>
      <c r="AE300" s="136" t="str">
        <f>IF(留学状況調査入力票!AK309="","",留学状況調査入力票!AK309)</f>
        <v/>
      </c>
      <c r="AF300" s="136" t="str">
        <f>IF(留学状況調査入力票!AL309="","",留学状況調査入力票!AL309)</f>
        <v/>
      </c>
      <c r="AG300" s="136" t="str">
        <f>IF(留学状況調査入力票!AM309="","",留学状況調査入力票!AM309)</f>
        <v/>
      </c>
      <c r="AH300" s="136" t="str">
        <f>IF(留学状況調査入力票!AN309="","",留学状況調査入力票!AN309)</f>
        <v/>
      </c>
      <c r="AI300" s="136" t="str">
        <f>IF(留学状況調査入力票!AO309="","",留学状況調査入力票!AO309)</f>
        <v/>
      </c>
      <c r="AJ300" s="136" t="str">
        <f>IF(留学状況調査入力票!AP309="","",留学状況調査入力票!AP309)</f>
        <v/>
      </c>
      <c r="AK300" s="136" t="str">
        <f>IF(留学状況調査入力票!AQ309="","",留学状況調査入力票!AQ309)</f>
        <v/>
      </c>
    </row>
    <row r="301" spans="1:37">
      <c r="A301" s="137" t="str">
        <f t="shared" si="10"/>
        <v/>
      </c>
      <c r="B301" s="136"/>
      <c r="C301" s="137" t="str">
        <f>IF(留学状況調査入力票!A310="","",留学状況調査入力票!A310)</f>
        <v/>
      </c>
      <c r="D301" s="137" t="str">
        <f>IF(OR(留学状況調査入力票!C310="",留学状況調査入力票!D310="",留学状況調査入力票!E310=""),"",留学状況調査入力票!C310&amp;留学状況調査入力票!D310&amp;留学状況調査入力票!E310)</f>
        <v/>
      </c>
      <c r="E301" s="137"/>
      <c r="F301" s="136" t="str">
        <f>IF(留学状況調査入力票!A310="","",6)</f>
        <v/>
      </c>
      <c r="G301" s="137"/>
      <c r="H301" s="137" t="str">
        <f>IF(留学状況調査入力票!F310="","",留学状況調査入力票!F310)</f>
        <v/>
      </c>
      <c r="I301" s="137"/>
      <c r="J301" s="137" t="str">
        <f>IF(OR(留学状況調査入力票!G310="",留学状況調査入力票!H310=""),"",留学状況調査入力票!G310&amp;留学状況調査入力票!H310)</f>
        <v/>
      </c>
      <c r="K301" s="137"/>
      <c r="L301" s="137" t="str">
        <f>IF(留学状況調査入力票!I310="","",留学状況調査入力票!I310)</f>
        <v/>
      </c>
      <c r="M301" s="137"/>
      <c r="N301" s="137" t="str">
        <f>IF(留学状況調査入力票!J310="","",留学状況調査入力票!J310)</f>
        <v/>
      </c>
      <c r="O301" s="137"/>
      <c r="P301" s="137" t="str">
        <f>IF(OR(留学状況調査入力票!K310="",留学状況調査入力票!L310="",留学状況調査入力票!M310=""),"",留学状況調査入力票!K310&amp;留学状況調査入力票!L310&amp;留学状況調査入力票!M310)</f>
        <v/>
      </c>
      <c r="Q301" s="137"/>
      <c r="R301" s="137" t="str">
        <f>IF(留学状況調査入力票!N310="","",留学状況調査入力票!N310)</f>
        <v/>
      </c>
      <c r="S301" s="137"/>
      <c r="T301" s="137" t="str">
        <f>IF(留学状況調査入力票!O310="","",留学状況調査入力票!O310)</f>
        <v/>
      </c>
      <c r="U301" s="137"/>
      <c r="V301" s="137" t="str">
        <f>IF(留学状況調査入力票!P310="","",留学状況調査入力票!P310)</f>
        <v/>
      </c>
      <c r="W301" s="137"/>
      <c r="X301" s="137" t="str">
        <f>IF(OR(留学状況調査入力票!Q310="",留学状況調査入力票!R310=""),"",留学状況調査入力票!Q310&amp;留学状況調査入力票!R310)</f>
        <v/>
      </c>
      <c r="Y301" s="137"/>
      <c r="Z301" s="137"/>
      <c r="AA301" s="137"/>
      <c r="AB301" s="125" t="str">
        <f>IF(留学状況調査入力票!S310="","",留学状況調査入力票!S310)</f>
        <v/>
      </c>
      <c r="AC301" s="136" t="str">
        <f t="shared" si="11"/>
        <v/>
      </c>
      <c r="AD301" s="125" t="str">
        <f>IF(OR(C301="",留学状況調査入力票!$C$8=""),"",留学状況調査入力票!$C$8)</f>
        <v/>
      </c>
      <c r="AE301" s="136" t="str">
        <f>IF(留学状況調査入力票!AK310="","",留学状況調査入力票!AK310)</f>
        <v/>
      </c>
      <c r="AF301" s="136" t="str">
        <f>IF(留学状況調査入力票!AL310="","",留学状況調査入力票!AL310)</f>
        <v/>
      </c>
      <c r="AG301" s="136" t="str">
        <f>IF(留学状況調査入力票!AM310="","",留学状況調査入力票!AM310)</f>
        <v/>
      </c>
      <c r="AH301" s="136" t="str">
        <f>IF(留学状況調査入力票!AN310="","",留学状況調査入力票!AN310)</f>
        <v/>
      </c>
      <c r="AI301" s="136" t="str">
        <f>IF(留学状況調査入力票!AO310="","",留学状況調査入力票!AO310)</f>
        <v/>
      </c>
      <c r="AJ301" s="136" t="str">
        <f>IF(留学状況調査入力票!AP310="","",留学状況調査入力票!AP310)</f>
        <v/>
      </c>
      <c r="AK301" s="136" t="str">
        <f>IF(留学状況調査入力票!AQ310="","",留学状況調査入力票!AQ310)</f>
        <v/>
      </c>
    </row>
    <row r="302" spans="1:37">
      <c r="A302" s="137" t="str">
        <f t="shared" si="10"/>
        <v/>
      </c>
      <c r="B302" s="136"/>
      <c r="C302" s="137" t="str">
        <f>IF(留学状況調査入力票!A311="","",留学状況調査入力票!A311)</f>
        <v/>
      </c>
      <c r="D302" s="137" t="str">
        <f>IF(OR(留学状況調査入力票!C311="",留学状況調査入力票!D311="",留学状況調査入力票!E311=""),"",留学状況調査入力票!C311&amp;留学状況調査入力票!D311&amp;留学状況調査入力票!E311)</f>
        <v/>
      </c>
      <c r="E302" s="137"/>
      <c r="F302" s="136" t="str">
        <f>IF(留学状況調査入力票!A311="","",6)</f>
        <v/>
      </c>
      <c r="G302" s="137"/>
      <c r="H302" s="137" t="str">
        <f>IF(留学状況調査入力票!F311="","",留学状況調査入力票!F311)</f>
        <v/>
      </c>
      <c r="I302" s="137"/>
      <c r="J302" s="137" t="str">
        <f>IF(OR(留学状況調査入力票!G311="",留学状況調査入力票!H311=""),"",留学状況調査入力票!G311&amp;留学状況調査入力票!H311)</f>
        <v/>
      </c>
      <c r="K302" s="137"/>
      <c r="L302" s="137" t="str">
        <f>IF(留学状況調査入力票!I311="","",留学状況調査入力票!I311)</f>
        <v/>
      </c>
      <c r="M302" s="137"/>
      <c r="N302" s="137" t="str">
        <f>IF(留学状況調査入力票!J311="","",留学状況調査入力票!J311)</f>
        <v/>
      </c>
      <c r="O302" s="137"/>
      <c r="P302" s="137" t="str">
        <f>IF(OR(留学状況調査入力票!K311="",留学状況調査入力票!L311="",留学状況調査入力票!M311=""),"",留学状況調査入力票!K311&amp;留学状況調査入力票!L311&amp;留学状況調査入力票!M311)</f>
        <v/>
      </c>
      <c r="Q302" s="137"/>
      <c r="R302" s="137" t="str">
        <f>IF(留学状況調査入力票!N311="","",留学状況調査入力票!N311)</f>
        <v/>
      </c>
      <c r="S302" s="137"/>
      <c r="T302" s="137" t="str">
        <f>IF(留学状況調査入力票!O311="","",留学状況調査入力票!O311)</f>
        <v/>
      </c>
      <c r="U302" s="137"/>
      <c r="V302" s="137" t="str">
        <f>IF(留学状況調査入力票!P311="","",留学状況調査入力票!P311)</f>
        <v/>
      </c>
      <c r="W302" s="137"/>
      <c r="X302" s="137" t="str">
        <f>IF(OR(留学状況調査入力票!Q311="",留学状況調査入力票!R311=""),"",留学状況調査入力票!Q311&amp;留学状況調査入力票!R311)</f>
        <v/>
      </c>
      <c r="Y302" s="137"/>
      <c r="Z302" s="137"/>
      <c r="AA302" s="137"/>
      <c r="AB302" s="125" t="str">
        <f>IF(留学状況調査入力票!S311="","",留学状況調査入力票!S311)</f>
        <v/>
      </c>
      <c r="AC302" s="136" t="str">
        <f t="shared" si="11"/>
        <v/>
      </c>
      <c r="AD302" s="125" t="str">
        <f>IF(OR(C302="",留学状況調査入力票!$C$8=""),"",留学状況調査入力票!$C$8)</f>
        <v/>
      </c>
      <c r="AE302" s="136" t="str">
        <f>IF(留学状況調査入力票!AK311="","",留学状況調査入力票!AK311)</f>
        <v/>
      </c>
      <c r="AF302" s="136" t="str">
        <f>IF(留学状況調査入力票!AL311="","",留学状況調査入力票!AL311)</f>
        <v/>
      </c>
      <c r="AG302" s="136" t="str">
        <f>IF(留学状況調査入力票!AM311="","",留学状況調査入力票!AM311)</f>
        <v/>
      </c>
      <c r="AH302" s="136" t="str">
        <f>IF(留学状況調査入力票!AN311="","",留学状況調査入力票!AN311)</f>
        <v/>
      </c>
      <c r="AI302" s="136" t="str">
        <f>IF(留学状況調査入力票!AO311="","",留学状況調査入力票!AO311)</f>
        <v/>
      </c>
      <c r="AJ302" s="136" t="str">
        <f>IF(留学状況調査入力票!AP311="","",留学状況調査入力票!AP311)</f>
        <v/>
      </c>
      <c r="AK302" s="136" t="str">
        <f>IF(留学状況調査入力票!AQ311="","",留学状況調査入力票!AQ311)</f>
        <v/>
      </c>
    </row>
  </sheetData>
  <sheetProtection password="805A" sheet="1" objects="1" scenarios="1" autoFilter="0"/>
  <autoFilter ref="A2:AK2"/>
  <phoneticPr fontId="7"/>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留学状況調査入力票</vt:lpstr>
      <vt:lpstr>コード</vt:lpstr>
      <vt:lpstr>一覧</vt:lpstr>
      <vt:lpstr>留学状況調査入力票!Print_Area</vt:lpstr>
      <vt:lpstr>留学状況調査入力票!Print_Titles</vt:lpstr>
    </vt:vector>
  </TitlesOfParts>
  <Company>独立行政法人日本学生支援機構</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日本人留学状況調査票（専修学校）</dc:title>
  <dc:creator>JASSO</dc:creator>
  <cp:lastPrinted>2017-06-21T11:00:01Z</cp:lastPrinted>
  <dcterms:created xsi:type="dcterms:W3CDTF">2004-01-29T00:49:01Z</dcterms:created>
  <dcterms:modified xsi:type="dcterms:W3CDTF">2017-06-28T07:10:23Z</dcterms:modified>
</cp:coreProperties>
</file>