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-nabe\Documents\"/>
    </mc:Choice>
  </mc:AlternateContent>
  <xr:revisionPtr revIDLastSave="0" documentId="8_{0D1C4FB0-9968-4408-A353-8F58D09125B0}" xr6:coauthVersionLast="47" xr6:coauthVersionMax="47" xr10:uidLastSave="{00000000-0000-0000-0000-000000000000}"/>
  <bookViews>
    <workbookView xWindow="28680" yWindow="0" windowWidth="29040" windowHeight="15840" xr2:uid="{171960E4-87C2-4F01-86AC-1989951E6C33}"/>
  </bookViews>
  <sheets>
    <sheet name="（入力例）" sheetId="6" r:id="rId1"/>
    <sheet name="収入要件自己確認資料" sheetId="9" r:id="rId2"/>
    <sheet name="参考（削除不可）" sheetId="2" state="hidden" r:id="rId3"/>
    <sheet name="参考（削除不可）（入力例用）" sheetId="7" state="hidden" r:id="rId4"/>
  </sheets>
  <definedNames>
    <definedName name="_xlnm.Print_Area" localSheetId="0">'（入力例）'!$A$1:$Y$46</definedName>
    <definedName name="_xlnm.Print_Area" localSheetId="1">収入要件自己確認資料!$A$1:$Y$46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C35" i="9"/>
  <c r="B3" i="2" l="1"/>
  <c r="T45" i="9"/>
  <c r="S45" i="9"/>
  <c r="R45" i="9"/>
  <c r="Q45" i="9"/>
  <c r="P45" i="9"/>
  <c r="O45" i="9"/>
  <c r="N45" i="9"/>
  <c r="M45" i="9"/>
  <c r="L45" i="9"/>
  <c r="G45" i="9"/>
  <c r="E45" i="9"/>
  <c r="D45" i="9"/>
  <c r="H45" i="9" s="1"/>
  <c r="T44" i="9"/>
  <c r="S44" i="9"/>
  <c r="R44" i="9"/>
  <c r="Q44" i="9"/>
  <c r="P44" i="9"/>
  <c r="O44" i="9"/>
  <c r="N44" i="9"/>
  <c r="M44" i="9"/>
  <c r="L44" i="9"/>
  <c r="G44" i="9"/>
  <c r="E44" i="9"/>
  <c r="D44" i="9"/>
  <c r="H44" i="9" s="1"/>
  <c r="T43" i="9"/>
  <c r="S43" i="9"/>
  <c r="R43" i="9"/>
  <c r="Q43" i="9"/>
  <c r="P43" i="9"/>
  <c r="O43" i="9"/>
  <c r="N43" i="9"/>
  <c r="M43" i="9"/>
  <c r="L43" i="9"/>
  <c r="G43" i="9"/>
  <c r="E43" i="9"/>
  <c r="D43" i="9"/>
  <c r="H43" i="9" s="1"/>
  <c r="T42" i="9"/>
  <c r="S42" i="9"/>
  <c r="R42" i="9"/>
  <c r="Q42" i="9"/>
  <c r="P42" i="9"/>
  <c r="O42" i="9"/>
  <c r="N42" i="9"/>
  <c r="M42" i="9"/>
  <c r="L42" i="9"/>
  <c r="G42" i="9"/>
  <c r="E42" i="9"/>
  <c r="D42" i="9"/>
  <c r="H42" i="9" s="1"/>
  <c r="T41" i="9"/>
  <c r="S41" i="9"/>
  <c r="R41" i="9"/>
  <c r="Q41" i="9"/>
  <c r="P41" i="9"/>
  <c r="O41" i="9"/>
  <c r="N41" i="9"/>
  <c r="M41" i="9"/>
  <c r="L41" i="9"/>
  <c r="G41" i="9"/>
  <c r="E41" i="9"/>
  <c r="D41" i="9"/>
  <c r="H41" i="9" s="1"/>
  <c r="T40" i="9"/>
  <c r="S40" i="9"/>
  <c r="R40" i="9"/>
  <c r="Q40" i="9"/>
  <c r="P40" i="9"/>
  <c r="O40" i="9"/>
  <c r="N40" i="9"/>
  <c r="M40" i="9"/>
  <c r="L40" i="9"/>
  <c r="G40" i="9"/>
  <c r="E40" i="9"/>
  <c r="D40" i="9"/>
  <c r="H40" i="9" s="1"/>
  <c r="T39" i="9"/>
  <c r="S39" i="9"/>
  <c r="R39" i="9"/>
  <c r="Q39" i="9"/>
  <c r="P39" i="9"/>
  <c r="O39" i="9"/>
  <c r="N39" i="9"/>
  <c r="M39" i="9"/>
  <c r="L39" i="9"/>
  <c r="G39" i="9"/>
  <c r="E39" i="9"/>
  <c r="D39" i="9"/>
  <c r="H39" i="9" s="1"/>
  <c r="T38" i="9"/>
  <c r="S38" i="9"/>
  <c r="R38" i="9"/>
  <c r="Q38" i="9"/>
  <c r="P38" i="9"/>
  <c r="O38" i="9"/>
  <c r="N38" i="9"/>
  <c r="M38" i="9"/>
  <c r="L38" i="9"/>
  <c r="G38" i="9"/>
  <c r="E38" i="9"/>
  <c r="D38" i="9"/>
  <c r="H38" i="9" s="1"/>
  <c r="T37" i="9"/>
  <c r="S37" i="9"/>
  <c r="R37" i="9"/>
  <c r="Q37" i="9"/>
  <c r="P37" i="9"/>
  <c r="O37" i="9"/>
  <c r="N37" i="9"/>
  <c r="M37" i="9"/>
  <c r="L37" i="9"/>
  <c r="G37" i="9"/>
  <c r="E37" i="9"/>
  <c r="D37" i="9"/>
  <c r="H37" i="9" s="1"/>
  <c r="T36" i="9"/>
  <c r="S36" i="9"/>
  <c r="R36" i="9"/>
  <c r="Q36" i="9"/>
  <c r="P36" i="9"/>
  <c r="O36" i="9"/>
  <c r="N36" i="9"/>
  <c r="M36" i="9"/>
  <c r="L36" i="9"/>
  <c r="G36" i="9"/>
  <c r="E36" i="9"/>
  <c r="D36" i="9"/>
  <c r="H36" i="9" s="1"/>
  <c r="T35" i="9"/>
  <c r="S35" i="9"/>
  <c r="R35" i="9"/>
  <c r="Q35" i="9"/>
  <c r="P35" i="9"/>
  <c r="O35" i="9"/>
  <c r="N35" i="9"/>
  <c r="M35" i="9"/>
  <c r="L35" i="9"/>
  <c r="G35" i="9"/>
  <c r="E35" i="9"/>
  <c r="D35" i="9"/>
  <c r="H35" i="9" s="1"/>
  <c r="T34" i="9"/>
  <c r="S34" i="9"/>
  <c r="R34" i="9"/>
  <c r="Q34" i="9"/>
  <c r="P34" i="9"/>
  <c r="O34" i="9"/>
  <c r="L34" i="9"/>
  <c r="H34" i="9"/>
  <c r="T33" i="9"/>
  <c r="S33" i="9"/>
  <c r="R33" i="9"/>
  <c r="Q33" i="9"/>
  <c r="P33" i="9"/>
  <c r="O33" i="9"/>
  <c r="N33" i="9"/>
  <c r="M33" i="9"/>
  <c r="L33" i="9"/>
  <c r="H33" i="9"/>
  <c r="G33" i="9"/>
  <c r="E33" i="9"/>
  <c r="D33" i="9"/>
  <c r="T32" i="9"/>
  <c r="S32" i="9"/>
  <c r="R32" i="9"/>
  <c r="Q32" i="9"/>
  <c r="P32" i="9"/>
  <c r="O32" i="9"/>
  <c r="N32" i="9"/>
  <c r="M32" i="9"/>
  <c r="L32" i="9"/>
  <c r="G32" i="9"/>
  <c r="E32" i="9"/>
  <c r="D32" i="9"/>
  <c r="H32" i="9" s="1"/>
  <c r="T31" i="9"/>
  <c r="S31" i="9"/>
  <c r="R31" i="9"/>
  <c r="Q31" i="9"/>
  <c r="P31" i="9"/>
  <c r="O31" i="9"/>
  <c r="L31" i="9"/>
  <c r="H31" i="9"/>
  <c r="C31" i="9"/>
  <c r="C32" i="9" s="1"/>
  <c r="C33" i="9" s="1"/>
  <c r="C34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N25" i="9"/>
  <c r="M25" i="9"/>
  <c r="L25" i="9" s="1"/>
  <c r="P25" i="9" s="1"/>
  <c r="G25" i="9"/>
  <c r="R25" i="9" s="1"/>
  <c r="E25" i="9"/>
  <c r="O25" i="9" s="1"/>
  <c r="D25" i="9"/>
  <c r="S25" i="9" s="1"/>
  <c r="N24" i="9"/>
  <c r="M24" i="9"/>
  <c r="L24" i="9" s="1"/>
  <c r="P24" i="9" s="1"/>
  <c r="G24" i="9"/>
  <c r="R24" i="9" s="1"/>
  <c r="E24" i="9"/>
  <c r="O24" i="9" s="1"/>
  <c r="D24" i="9"/>
  <c r="S24" i="9" s="1"/>
  <c r="N23" i="9"/>
  <c r="M23" i="9"/>
  <c r="L23" i="9"/>
  <c r="P23" i="9" s="1"/>
  <c r="G23" i="9"/>
  <c r="R23" i="9" s="1"/>
  <c r="E23" i="9"/>
  <c r="O23" i="9" s="1"/>
  <c r="D23" i="9"/>
  <c r="S23" i="9" s="1"/>
  <c r="N22" i="9"/>
  <c r="M22" i="9"/>
  <c r="L22" i="9" s="1"/>
  <c r="P22" i="9" s="1"/>
  <c r="H22" i="9"/>
  <c r="G22" i="9"/>
  <c r="R22" i="9" s="1"/>
  <c r="E22" i="9"/>
  <c r="O22" i="9" s="1"/>
  <c r="D22" i="9"/>
  <c r="S22" i="9" s="1"/>
  <c r="N21" i="9"/>
  <c r="M21" i="9"/>
  <c r="L21" i="9"/>
  <c r="P21" i="9" s="1"/>
  <c r="G21" i="9"/>
  <c r="R21" i="9" s="1"/>
  <c r="E21" i="9"/>
  <c r="O21" i="9" s="1"/>
  <c r="D21" i="9"/>
  <c r="S21" i="9" s="1"/>
  <c r="N20" i="9"/>
  <c r="M20" i="9"/>
  <c r="L20" i="9"/>
  <c r="P20" i="9" s="1"/>
  <c r="G20" i="9"/>
  <c r="R20" i="9" s="1"/>
  <c r="E20" i="9"/>
  <c r="O20" i="9" s="1"/>
  <c r="D20" i="9"/>
  <c r="S20" i="9" s="1"/>
  <c r="N19" i="9"/>
  <c r="M19" i="9"/>
  <c r="L19" i="9"/>
  <c r="P19" i="9" s="1"/>
  <c r="G19" i="9"/>
  <c r="R19" i="9" s="1"/>
  <c r="E19" i="9"/>
  <c r="O19" i="9" s="1"/>
  <c r="D19" i="9"/>
  <c r="S19" i="9" s="1"/>
  <c r="R18" i="9"/>
  <c r="N18" i="9"/>
  <c r="M18" i="9"/>
  <c r="L18" i="9"/>
  <c r="P18" i="9" s="1"/>
  <c r="H18" i="9"/>
  <c r="G18" i="9"/>
  <c r="E18" i="9"/>
  <c r="O18" i="9" s="1"/>
  <c r="D18" i="9"/>
  <c r="S18" i="9" s="1"/>
  <c r="N17" i="9"/>
  <c r="M17" i="9"/>
  <c r="L17" i="9" s="1"/>
  <c r="P17" i="9" s="1"/>
  <c r="G17" i="9"/>
  <c r="R17" i="9" s="1"/>
  <c r="E17" i="9"/>
  <c r="O17" i="9" s="1"/>
  <c r="D17" i="9"/>
  <c r="S17" i="9" s="1"/>
  <c r="T16" i="9"/>
  <c r="S16" i="9"/>
  <c r="R16" i="9"/>
  <c r="Q16" i="9"/>
  <c r="P16" i="9"/>
  <c r="O16" i="9"/>
  <c r="N16" i="9"/>
  <c r="M16" i="9"/>
  <c r="L16" i="9"/>
  <c r="H16" i="9"/>
  <c r="G16" i="9"/>
  <c r="E16" i="9"/>
  <c r="D16" i="9"/>
  <c r="T15" i="9"/>
  <c r="S15" i="9"/>
  <c r="R15" i="9"/>
  <c r="Q15" i="9"/>
  <c r="P15" i="9"/>
  <c r="O15" i="9"/>
  <c r="N15" i="9"/>
  <c r="M15" i="9"/>
  <c r="L15" i="9"/>
  <c r="G15" i="9"/>
  <c r="E15" i="9"/>
  <c r="D15" i="9"/>
  <c r="H15" i="9" s="1"/>
  <c r="W14" i="9"/>
  <c r="T14" i="9"/>
  <c r="S14" i="9"/>
  <c r="R14" i="9"/>
  <c r="Q14" i="9"/>
  <c r="P14" i="9"/>
  <c r="O14" i="9"/>
  <c r="L14" i="9"/>
  <c r="H14" i="9"/>
  <c r="T13" i="9"/>
  <c r="S13" i="9"/>
  <c r="R13" i="9"/>
  <c r="Q13" i="9"/>
  <c r="P13" i="9"/>
  <c r="O13" i="9"/>
  <c r="N13" i="9"/>
  <c r="M13" i="9"/>
  <c r="L13" i="9"/>
  <c r="G13" i="9"/>
  <c r="E13" i="9"/>
  <c r="D13" i="9"/>
  <c r="H13" i="9" s="1"/>
  <c r="T12" i="9"/>
  <c r="S12" i="9"/>
  <c r="R12" i="9"/>
  <c r="Q12" i="9"/>
  <c r="P12" i="9"/>
  <c r="O12" i="9"/>
  <c r="N12" i="9"/>
  <c r="M12" i="9"/>
  <c r="L12" i="9"/>
  <c r="G12" i="9"/>
  <c r="E12" i="9"/>
  <c r="D12" i="9"/>
  <c r="H12" i="9" s="1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W11" i="9"/>
  <c r="T11" i="9"/>
  <c r="S11" i="9"/>
  <c r="R11" i="9"/>
  <c r="Q11" i="9"/>
  <c r="P11" i="9"/>
  <c r="O11" i="9"/>
  <c r="L11" i="9"/>
  <c r="H11" i="9"/>
  <c r="C11" i="9"/>
  <c r="E4" i="9"/>
  <c r="E3" i="9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F3" i="7"/>
  <c r="E3" i="7"/>
  <c r="D3" i="7"/>
  <c r="D2" i="7" s="1"/>
  <c r="C3" i="7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A3" i="7"/>
  <c r="H57" i="7"/>
  <c r="A57" i="7"/>
  <c r="H56" i="7"/>
  <c r="A56" i="7"/>
  <c r="H55" i="7"/>
  <c r="A55" i="7"/>
  <c r="H54" i="7"/>
  <c r="A54" i="7"/>
  <c r="H53" i="7"/>
  <c r="A53" i="7"/>
  <c r="H52" i="7"/>
  <c r="A52" i="7"/>
  <c r="H51" i="7"/>
  <c r="A51" i="7"/>
  <c r="H50" i="7"/>
  <c r="A50" i="7"/>
  <c r="H49" i="7"/>
  <c r="A49" i="7"/>
  <c r="H48" i="7"/>
  <c r="A48" i="7"/>
  <c r="H47" i="7"/>
  <c r="A47" i="7"/>
  <c r="H46" i="7"/>
  <c r="A46" i="7"/>
  <c r="H45" i="7"/>
  <c r="A45" i="7"/>
  <c r="H44" i="7"/>
  <c r="A44" i="7"/>
  <c r="H43" i="7"/>
  <c r="A43" i="7"/>
  <c r="H42" i="7"/>
  <c r="A42" i="7"/>
  <c r="H41" i="7"/>
  <c r="A41" i="7"/>
  <c r="H40" i="7"/>
  <c r="A40" i="7"/>
  <c r="H39" i="7"/>
  <c r="A39" i="7"/>
  <c r="H38" i="7"/>
  <c r="A38" i="7"/>
  <c r="R34" i="6"/>
  <c r="M37" i="6"/>
  <c r="S45" i="6"/>
  <c r="R45" i="6"/>
  <c r="O45" i="6"/>
  <c r="N45" i="6"/>
  <c r="M45" i="6"/>
  <c r="L45" i="6" s="1"/>
  <c r="P45" i="6" s="1"/>
  <c r="G45" i="6"/>
  <c r="E45" i="6"/>
  <c r="D45" i="6"/>
  <c r="H45" i="6" s="1"/>
  <c r="S44" i="6"/>
  <c r="R44" i="6"/>
  <c r="O44" i="6"/>
  <c r="N44" i="6"/>
  <c r="M44" i="6"/>
  <c r="L44" i="6" s="1"/>
  <c r="P44" i="6" s="1"/>
  <c r="G44" i="6"/>
  <c r="E44" i="6"/>
  <c r="D44" i="6"/>
  <c r="H44" i="6" s="1"/>
  <c r="S43" i="6"/>
  <c r="R43" i="6"/>
  <c r="O43" i="6"/>
  <c r="N43" i="6"/>
  <c r="M43" i="6"/>
  <c r="L43" i="6" s="1"/>
  <c r="P43" i="6" s="1"/>
  <c r="G43" i="6"/>
  <c r="E43" i="6"/>
  <c r="D43" i="6"/>
  <c r="H43" i="6" s="1"/>
  <c r="S42" i="6"/>
  <c r="R42" i="6"/>
  <c r="O42" i="6"/>
  <c r="N42" i="6"/>
  <c r="M42" i="6"/>
  <c r="G42" i="6"/>
  <c r="E42" i="6"/>
  <c r="D42" i="6"/>
  <c r="H42" i="6" s="1"/>
  <c r="T41" i="6"/>
  <c r="S41" i="6"/>
  <c r="R41" i="6"/>
  <c r="Q41" i="6"/>
  <c r="P41" i="6"/>
  <c r="O41" i="6"/>
  <c r="N41" i="6"/>
  <c r="M41" i="6"/>
  <c r="L41" i="6"/>
  <c r="G41" i="6"/>
  <c r="E41" i="6"/>
  <c r="D41" i="6"/>
  <c r="H41" i="6" s="1"/>
  <c r="T40" i="6"/>
  <c r="S40" i="6"/>
  <c r="R40" i="6"/>
  <c r="Q40" i="6"/>
  <c r="P40" i="6"/>
  <c r="O40" i="6"/>
  <c r="N40" i="6"/>
  <c r="M40" i="6"/>
  <c r="L40" i="6"/>
  <c r="G40" i="6"/>
  <c r="E40" i="6"/>
  <c r="D40" i="6"/>
  <c r="H40" i="6" s="1"/>
  <c r="T39" i="6"/>
  <c r="S39" i="6"/>
  <c r="R39" i="6"/>
  <c r="Q39" i="6"/>
  <c r="P39" i="6"/>
  <c r="O39" i="6"/>
  <c r="N39" i="6"/>
  <c r="M39" i="6"/>
  <c r="L39" i="6"/>
  <c r="G39" i="6"/>
  <c r="E39" i="6"/>
  <c r="D39" i="6"/>
  <c r="H39" i="6" s="1"/>
  <c r="T38" i="6"/>
  <c r="S38" i="6"/>
  <c r="R38" i="6"/>
  <c r="Q38" i="6"/>
  <c r="P38" i="6"/>
  <c r="O38" i="6"/>
  <c r="N38" i="6"/>
  <c r="M38" i="6"/>
  <c r="L38" i="6"/>
  <c r="G38" i="6"/>
  <c r="E38" i="6"/>
  <c r="D38" i="6"/>
  <c r="H38" i="6" s="1"/>
  <c r="T37" i="6"/>
  <c r="S37" i="6"/>
  <c r="R37" i="6"/>
  <c r="Q37" i="6"/>
  <c r="P37" i="6"/>
  <c r="O37" i="6"/>
  <c r="N37" i="6"/>
  <c r="L37" i="6"/>
  <c r="G37" i="6"/>
  <c r="E37" i="6"/>
  <c r="D37" i="6"/>
  <c r="H37" i="6" s="1"/>
  <c r="S36" i="6"/>
  <c r="R36" i="6"/>
  <c r="Q36" i="6"/>
  <c r="O36" i="6"/>
  <c r="N36" i="6"/>
  <c r="M36" i="6"/>
  <c r="L36" i="6" s="1"/>
  <c r="P36" i="6" s="1"/>
  <c r="G36" i="6"/>
  <c r="E36" i="6"/>
  <c r="D36" i="6"/>
  <c r="H36" i="6" s="1"/>
  <c r="T35" i="6"/>
  <c r="S35" i="6"/>
  <c r="R35" i="6"/>
  <c r="Q35" i="6"/>
  <c r="P35" i="6"/>
  <c r="O35" i="6"/>
  <c r="N35" i="6"/>
  <c r="M35" i="6"/>
  <c r="L35" i="6"/>
  <c r="G35" i="6"/>
  <c r="E35" i="6"/>
  <c r="D35" i="6"/>
  <c r="H35" i="6" s="1"/>
  <c r="T34" i="6"/>
  <c r="S34" i="6"/>
  <c r="Q34" i="6"/>
  <c r="P34" i="6"/>
  <c r="O34" i="6"/>
  <c r="L34" i="6"/>
  <c r="H34" i="6"/>
  <c r="T33" i="6"/>
  <c r="S33" i="6"/>
  <c r="R33" i="6"/>
  <c r="Q33" i="6"/>
  <c r="P33" i="6"/>
  <c r="O33" i="6"/>
  <c r="N33" i="6"/>
  <c r="M33" i="6"/>
  <c r="L33" i="6"/>
  <c r="G33" i="6"/>
  <c r="E33" i="6"/>
  <c r="D33" i="6"/>
  <c r="H33" i="6" s="1"/>
  <c r="T32" i="6"/>
  <c r="S32" i="6"/>
  <c r="R32" i="6"/>
  <c r="Q32" i="6"/>
  <c r="P32" i="6"/>
  <c r="O32" i="6"/>
  <c r="N32" i="6"/>
  <c r="M32" i="6"/>
  <c r="L32" i="6"/>
  <c r="G32" i="6"/>
  <c r="E32" i="6"/>
  <c r="D32" i="6"/>
  <c r="H32" i="6" s="1"/>
  <c r="T31" i="6"/>
  <c r="S31" i="6"/>
  <c r="R31" i="6"/>
  <c r="Q31" i="6"/>
  <c r="P31" i="6"/>
  <c r="O31" i="6"/>
  <c r="L31" i="6"/>
  <c r="H31" i="6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N25" i="6"/>
  <c r="M25" i="6"/>
  <c r="L25" i="6" s="1"/>
  <c r="P25" i="6" s="1"/>
  <c r="H25" i="6"/>
  <c r="G25" i="6"/>
  <c r="R25" i="6" s="1"/>
  <c r="E25" i="6"/>
  <c r="O25" i="6" s="1"/>
  <c r="D25" i="6"/>
  <c r="S25" i="6" s="1"/>
  <c r="S24" i="6"/>
  <c r="N24" i="6"/>
  <c r="M24" i="6"/>
  <c r="L24" i="6"/>
  <c r="P24" i="6" s="1"/>
  <c r="G24" i="6"/>
  <c r="R24" i="6" s="1"/>
  <c r="E24" i="6"/>
  <c r="D24" i="6"/>
  <c r="H24" i="6" s="1"/>
  <c r="N23" i="6"/>
  <c r="M23" i="6"/>
  <c r="L23" i="6" s="1"/>
  <c r="P23" i="6" s="1"/>
  <c r="H23" i="6"/>
  <c r="G23" i="6"/>
  <c r="R23" i="6" s="1"/>
  <c r="E23" i="6"/>
  <c r="D23" i="6"/>
  <c r="S23" i="6" s="1"/>
  <c r="S22" i="6"/>
  <c r="N22" i="6"/>
  <c r="M22" i="6"/>
  <c r="L22" i="6"/>
  <c r="P22" i="6" s="1"/>
  <c r="G22" i="6"/>
  <c r="R22" i="6" s="1"/>
  <c r="E22" i="6"/>
  <c r="O22" i="6" s="1"/>
  <c r="D22" i="6"/>
  <c r="H22" i="6" s="1"/>
  <c r="N21" i="6"/>
  <c r="M21" i="6"/>
  <c r="L21" i="6" s="1"/>
  <c r="P21" i="6" s="1"/>
  <c r="H21" i="6"/>
  <c r="G21" i="6"/>
  <c r="R21" i="6" s="1"/>
  <c r="E21" i="6"/>
  <c r="O21" i="6" s="1"/>
  <c r="D21" i="6"/>
  <c r="S21" i="6" s="1"/>
  <c r="S20" i="6"/>
  <c r="N20" i="6"/>
  <c r="M20" i="6"/>
  <c r="L20" i="6"/>
  <c r="P20" i="6" s="1"/>
  <c r="G20" i="6"/>
  <c r="R20" i="6" s="1"/>
  <c r="E20" i="6"/>
  <c r="D20" i="6"/>
  <c r="H20" i="6" s="1"/>
  <c r="N19" i="6"/>
  <c r="M19" i="6"/>
  <c r="L19" i="6" s="1"/>
  <c r="P19" i="6" s="1"/>
  <c r="H19" i="6"/>
  <c r="G19" i="6"/>
  <c r="R19" i="6" s="1"/>
  <c r="E19" i="6"/>
  <c r="O19" i="6" s="1"/>
  <c r="D19" i="6"/>
  <c r="S19" i="6" s="1"/>
  <c r="S18" i="6"/>
  <c r="N18" i="6"/>
  <c r="M18" i="6"/>
  <c r="L18" i="6"/>
  <c r="P18" i="6" s="1"/>
  <c r="G18" i="6"/>
  <c r="R18" i="6" s="1"/>
  <c r="E18" i="6"/>
  <c r="O18" i="6" s="1"/>
  <c r="D18" i="6"/>
  <c r="H18" i="6" s="1"/>
  <c r="N17" i="6"/>
  <c r="M17" i="6"/>
  <c r="L17" i="6" s="1"/>
  <c r="P17" i="6" s="1"/>
  <c r="H17" i="6"/>
  <c r="G17" i="6"/>
  <c r="R17" i="6" s="1"/>
  <c r="E17" i="6"/>
  <c r="O17" i="6" s="1"/>
  <c r="D17" i="6"/>
  <c r="S17" i="6" s="1"/>
  <c r="T16" i="6"/>
  <c r="S16" i="6"/>
  <c r="R16" i="6"/>
  <c r="Q16" i="6"/>
  <c r="P16" i="6"/>
  <c r="O16" i="6"/>
  <c r="N16" i="6"/>
  <c r="M16" i="6"/>
  <c r="L16" i="6"/>
  <c r="G16" i="6"/>
  <c r="E16" i="6"/>
  <c r="D16" i="6"/>
  <c r="H16" i="6" s="1"/>
  <c r="T15" i="6"/>
  <c r="S15" i="6"/>
  <c r="R15" i="6"/>
  <c r="Q15" i="6"/>
  <c r="P15" i="6"/>
  <c r="O15" i="6"/>
  <c r="N15" i="6"/>
  <c r="M15" i="6"/>
  <c r="L15" i="6"/>
  <c r="G15" i="6"/>
  <c r="E15" i="6"/>
  <c r="D15" i="6"/>
  <c r="H15" i="6" s="1"/>
  <c r="W14" i="6"/>
  <c r="T14" i="6"/>
  <c r="S14" i="6"/>
  <c r="R14" i="6"/>
  <c r="Q14" i="6"/>
  <c r="P14" i="6"/>
  <c r="O14" i="6"/>
  <c r="L14" i="6"/>
  <c r="H14" i="6"/>
  <c r="T13" i="6"/>
  <c r="S13" i="6"/>
  <c r="R13" i="6"/>
  <c r="Q13" i="6"/>
  <c r="P13" i="6"/>
  <c r="O13" i="6"/>
  <c r="N13" i="6"/>
  <c r="M13" i="6"/>
  <c r="L13" i="6"/>
  <c r="G13" i="6"/>
  <c r="E13" i="6"/>
  <c r="D13" i="6"/>
  <c r="H13" i="6" s="1"/>
  <c r="T12" i="6"/>
  <c r="S12" i="6"/>
  <c r="R12" i="6"/>
  <c r="Q12" i="6"/>
  <c r="P12" i="6"/>
  <c r="O12" i="6"/>
  <c r="N12" i="6"/>
  <c r="M12" i="6"/>
  <c r="L12" i="6"/>
  <c r="H12" i="6"/>
  <c r="G12" i="6"/>
  <c r="E12" i="6"/>
  <c r="D12" i="6"/>
  <c r="W11" i="6"/>
  <c r="T11" i="6"/>
  <c r="S11" i="6"/>
  <c r="R11" i="6"/>
  <c r="Q11" i="6"/>
  <c r="P11" i="6"/>
  <c r="O11" i="6"/>
  <c r="L11" i="6"/>
  <c r="H11" i="6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E4" i="6"/>
  <c r="E3" i="6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A56" i="2"/>
  <c r="A57" i="2"/>
  <c r="A49" i="2"/>
  <c r="A50" i="2"/>
  <c r="A51" i="2"/>
  <c r="A52" i="2"/>
  <c r="A53" i="2"/>
  <c r="A54" i="2"/>
  <c r="A55" i="2"/>
  <c r="A39" i="2"/>
  <c r="A40" i="2"/>
  <c r="A41" i="2"/>
  <c r="A42" i="2"/>
  <c r="A43" i="2"/>
  <c r="A44" i="2"/>
  <c r="A45" i="2"/>
  <c r="A46" i="2"/>
  <c r="A47" i="2"/>
  <c r="A48" i="2"/>
  <c r="A38" i="2"/>
  <c r="B44" i="9" l="1"/>
  <c r="AB44" i="9" s="1"/>
  <c r="B31" i="9"/>
  <c r="AB31" i="9" s="1"/>
  <c r="F31" i="9" s="1"/>
  <c r="B14" i="9"/>
  <c r="B15" i="9"/>
  <c r="F15" i="9" s="1"/>
  <c r="I15" i="9" s="1"/>
  <c r="B34" i="9"/>
  <c r="AB34" i="9" s="1"/>
  <c r="B45" i="9"/>
  <c r="B11" i="9"/>
  <c r="AD11" i="9" s="1"/>
  <c r="B12" i="9"/>
  <c r="AB12" i="9" s="1"/>
  <c r="B16" i="9"/>
  <c r="AC16" i="9" s="1"/>
  <c r="B18" i="9"/>
  <c r="AC18" i="9" s="1"/>
  <c r="B20" i="9"/>
  <c r="F20" i="9" s="1"/>
  <c r="I20" i="9" s="1"/>
  <c r="B21" i="9"/>
  <c r="B25" i="9"/>
  <c r="AB25" i="9" s="1"/>
  <c r="B32" i="9"/>
  <c r="AE32" i="9" s="1"/>
  <c r="B35" i="9"/>
  <c r="AC35" i="9" s="1"/>
  <c r="B37" i="9"/>
  <c r="AE37" i="9" s="1"/>
  <c r="B40" i="9"/>
  <c r="AE40" i="9" s="1"/>
  <c r="B43" i="9"/>
  <c r="AC43" i="9" s="1"/>
  <c r="B22" i="9"/>
  <c r="AC22" i="9" s="1"/>
  <c r="B39" i="9"/>
  <c r="AE39" i="9" s="1"/>
  <c r="AE31" i="9"/>
  <c r="AD32" i="9"/>
  <c r="B19" i="9"/>
  <c r="AD19" i="9" s="1"/>
  <c r="B24" i="9"/>
  <c r="B33" i="9"/>
  <c r="AC33" i="9" s="1"/>
  <c r="B38" i="9"/>
  <c r="B41" i="9"/>
  <c r="AE41" i="9" s="1"/>
  <c r="B13" i="9"/>
  <c r="AE13" i="9" s="1"/>
  <c r="B17" i="9"/>
  <c r="AE17" i="9" s="1"/>
  <c r="B23" i="9"/>
  <c r="AD23" i="9" s="1"/>
  <c r="B36" i="9"/>
  <c r="AC36" i="9" s="1"/>
  <c r="B42" i="9"/>
  <c r="AE34" i="9"/>
  <c r="AB16" i="9"/>
  <c r="AB18" i="9"/>
  <c r="F23" i="9"/>
  <c r="F34" i="9"/>
  <c r="I34" i="9" s="1"/>
  <c r="U34" i="9" s="1"/>
  <c r="AD37" i="9"/>
  <c r="AB39" i="9"/>
  <c r="AC44" i="9"/>
  <c r="AC45" i="9"/>
  <c r="AC34" i="9"/>
  <c r="AB35" i="9"/>
  <c r="AC39" i="9"/>
  <c r="AD44" i="9"/>
  <c r="AD34" i="9"/>
  <c r="AD39" i="9"/>
  <c r="I31" i="9"/>
  <c r="U31" i="9" s="1"/>
  <c r="AC13" i="9"/>
  <c r="AD33" i="9"/>
  <c r="Q17" i="9"/>
  <c r="T17" i="9" s="1"/>
  <c r="AC17" i="9"/>
  <c r="AB17" i="9"/>
  <c r="AE21" i="9"/>
  <c r="Q21" i="9"/>
  <c r="T21" i="9" s="1"/>
  <c r="AC21" i="9"/>
  <c r="AB21" i="9"/>
  <c r="AE25" i="9"/>
  <c r="Q25" i="9"/>
  <c r="T25" i="9" s="1"/>
  <c r="AC25" i="9"/>
  <c r="AE11" i="9"/>
  <c r="AD13" i="9"/>
  <c r="AE15" i="9"/>
  <c r="AB15" i="9"/>
  <c r="AB36" i="9"/>
  <c r="AD36" i="9"/>
  <c r="F11" i="9"/>
  <c r="I11" i="9" s="1"/>
  <c r="AC12" i="9"/>
  <c r="F12" i="9"/>
  <c r="I12" i="9" s="1"/>
  <c r="AC14" i="9"/>
  <c r="AE14" i="9"/>
  <c r="AE19" i="9"/>
  <c r="Q19" i="9"/>
  <c r="T19" i="9" s="1"/>
  <c r="AC19" i="9"/>
  <c r="AB19" i="9"/>
  <c r="H20" i="9"/>
  <c r="Q23" i="9"/>
  <c r="T23" i="9" s="1"/>
  <c r="AC23" i="9"/>
  <c r="AB23" i="9"/>
  <c r="H24" i="9"/>
  <c r="AD25" i="9"/>
  <c r="F40" i="9"/>
  <c r="I40" i="9" s="1"/>
  <c r="U40" i="9" s="1"/>
  <c r="AB13" i="9"/>
  <c r="F13" i="9" s="1"/>
  <c r="I13" i="9" s="1"/>
  <c r="F17" i="9"/>
  <c r="AD17" i="9"/>
  <c r="F21" i="9"/>
  <c r="AD21" i="9"/>
  <c r="F25" i="9"/>
  <c r="AB40" i="9"/>
  <c r="AC40" i="9"/>
  <c r="F16" i="9"/>
  <c r="I16" i="9" s="1"/>
  <c r="AD16" i="9"/>
  <c r="H17" i="9"/>
  <c r="F18" i="9"/>
  <c r="I18" i="9" s="1"/>
  <c r="AD18" i="9"/>
  <c r="H19" i="9"/>
  <c r="AD20" i="9"/>
  <c r="H21" i="9"/>
  <c r="F22" i="9"/>
  <c r="I22" i="9" s="1"/>
  <c r="H23" i="9"/>
  <c r="F24" i="9"/>
  <c r="AD24" i="9"/>
  <c r="H25" i="9"/>
  <c r="AC31" i="9"/>
  <c r="AB32" i="9"/>
  <c r="F32" i="9" s="1"/>
  <c r="I32" i="9" s="1"/>
  <c r="U32" i="9" s="1"/>
  <c r="AE33" i="9"/>
  <c r="AB37" i="9"/>
  <c r="F38" i="9"/>
  <c r="I38" i="9" s="1"/>
  <c r="U38" i="9" s="1"/>
  <c r="AE38" i="9"/>
  <c r="AB41" i="9"/>
  <c r="F42" i="9"/>
  <c r="I42" i="9" s="1"/>
  <c r="U42" i="9" s="1"/>
  <c r="AE42" i="9"/>
  <c r="AE16" i="9"/>
  <c r="Q18" i="9"/>
  <c r="T18" i="9" s="1"/>
  <c r="Q20" i="9"/>
  <c r="T20" i="9" s="1"/>
  <c r="AE20" i="9"/>
  <c r="I21" i="9"/>
  <c r="Q22" i="9"/>
  <c r="T22" i="9" s="1"/>
  <c r="AE22" i="9"/>
  <c r="I23" i="9"/>
  <c r="Q24" i="9"/>
  <c r="T24" i="9" s="1"/>
  <c r="AE24" i="9"/>
  <c r="AD31" i="9"/>
  <c r="AC32" i="9"/>
  <c r="AB33" i="9"/>
  <c r="F33" i="9" s="1"/>
  <c r="I33" i="9" s="1"/>
  <c r="U33" i="9" s="1"/>
  <c r="AC37" i="9"/>
  <c r="AB38" i="9"/>
  <c r="F39" i="9"/>
  <c r="I39" i="9" s="1"/>
  <c r="U39" i="9" s="1"/>
  <c r="AB42" i="9"/>
  <c r="F43" i="9"/>
  <c r="I43" i="9" s="1"/>
  <c r="U43" i="9" s="1"/>
  <c r="AE43" i="9"/>
  <c r="F44" i="9"/>
  <c r="I44" i="9" s="1"/>
  <c r="U44" i="9" s="1"/>
  <c r="AE44" i="9"/>
  <c r="AD45" i="9"/>
  <c r="F37" i="9"/>
  <c r="I37" i="9" s="1"/>
  <c r="U37" i="9" s="1"/>
  <c r="F41" i="9"/>
  <c r="I41" i="9" s="1"/>
  <c r="U41" i="9" s="1"/>
  <c r="F45" i="9"/>
  <c r="I45" i="9" s="1"/>
  <c r="U45" i="9" s="1"/>
  <c r="E3" i="2"/>
  <c r="E2" i="2" s="1"/>
  <c r="F3" i="2"/>
  <c r="F2" i="2" s="1"/>
  <c r="D3" i="2"/>
  <c r="D2" i="2" s="1"/>
  <c r="C3" i="2"/>
  <c r="C2" i="2" s="1"/>
  <c r="D4" i="7"/>
  <c r="F2" i="7"/>
  <c r="L42" i="6"/>
  <c r="P42" i="6" s="1"/>
  <c r="T36" i="6"/>
  <c r="O20" i="6"/>
  <c r="O24" i="6"/>
  <c r="O23" i="6"/>
  <c r="A3" i="2"/>
  <c r="F4" i="2" s="1"/>
  <c r="AB22" i="9" l="1"/>
  <c r="AE45" i="9"/>
  <c r="AB45" i="9"/>
  <c r="AC41" i="9"/>
  <c r="F35" i="9"/>
  <c r="I35" i="9" s="1"/>
  <c r="U35" i="9" s="1"/>
  <c r="AE18" i="9"/>
  <c r="AD22" i="9"/>
  <c r="AD40" i="9"/>
  <c r="AE23" i="9"/>
  <c r="AE12" i="9"/>
  <c r="AC15" i="9"/>
  <c r="AD12" i="9"/>
  <c r="AD41" i="9"/>
  <c r="AD15" i="9"/>
  <c r="F19" i="9"/>
  <c r="I19" i="9" s="1"/>
  <c r="AD42" i="9"/>
  <c r="AC42" i="9"/>
  <c r="AC24" i="9"/>
  <c r="AB24" i="9"/>
  <c r="AE36" i="9"/>
  <c r="F36" i="9"/>
  <c r="I36" i="9" s="1"/>
  <c r="U36" i="9" s="1"/>
  <c r="AE35" i="9"/>
  <c r="AD35" i="9"/>
  <c r="AC20" i="9"/>
  <c r="AB20" i="9"/>
  <c r="AD38" i="9"/>
  <c r="AC38" i="9"/>
  <c r="AB43" i="9"/>
  <c r="AD43" i="9"/>
  <c r="AB11" i="9"/>
  <c r="AC11" i="9"/>
  <c r="AD14" i="9"/>
  <c r="AB14" i="9"/>
  <c r="F14" i="9"/>
  <c r="I14" i="9" s="1"/>
  <c r="I24" i="9"/>
  <c r="I25" i="9"/>
  <c r="I17" i="9"/>
  <c r="W37" i="9" s="1"/>
  <c r="U23" i="9"/>
  <c r="X43" i="9" s="1"/>
  <c r="U20" i="9"/>
  <c r="X40" i="9" s="1"/>
  <c r="U21" i="9"/>
  <c r="X41" i="9" s="1"/>
  <c r="U25" i="9"/>
  <c r="X45" i="9" s="1"/>
  <c r="U22" i="9"/>
  <c r="X42" i="9" s="1"/>
  <c r="U24" i="9"/>
  <c r="X44" i="9" s="1"/>
  <c r="U19" i="9"/>
  <c r="X39" i="9" s="1"/>
  <c r="U18" i="9"/>
  <c r="X38" i="9" s="1"/>
  <c r="U17" i="9"/>
  <c r="X37" i="9" s="1"/>
  <c r="W41" i="9"/>
  <c r="W38" i="9"/>
  <c r="U16" i="9"/>
  <c r="U13" i="9"/>
  <c r="X33" i="9" s="1"/>
  <c r="W33" i="9"/>
  <c r="W32" i="9"/>
  <c r="U12" i="9"/>
  <c r="X32" i="9" s="1"/>
  <c r="W44" i="9"/>
  <c r="W31" i="9"/>
  <c r="U11" i="9"/>
  <c r="X31" i="9" s="1"/>
  <c r="W45" i="9"/>
  <c r="W42" i="9"/>
  <c r="W43" i="9"/>
  <c r="W40" i="9"/>
  <c r="W39" i="9"/>
  <c r="W35" i="9"/>
  <c r="U15" i="9"/>
  <c r="E4" i="7"/>
  <c r="B18" i="6"/>
  <c r="C2" i="7"/>
  <c r="B33" i="6"/>
  <c r="B12" i="6"/>
  <c r="B32" i="6"/>
  <c r="B11" i="6"/>
  <c r="B31" i="6"/>
  <c r="B13" i="6"/>
  <c r="E2" i="7"/>
  <c r="B45" i="6"/>
  <c r="B41" i="6"/>
  <c r="B37" i="6"/>
  <c r="B24" i="6"/>
  <c r="B20" i="6"/>
  <c r="B16" i="6"/>
  <c r="B43" i="6"/>
  <c r="B35" i="6"/>
  <c r="B22" i="6"/>
  <c r="B38" i="6"/>
  <c r="B25" i="6"/>
  <c r="B17" i="6"/>
  <c r="B44" i="6"/>
  <c r="B40" i="6"/>
  <c r="B36" i="6"/>
  <c r="B23" i="6"/>
  <c r="B19" i="6"/>
  <c r="B15" i="6"/>
  <c r="B39" i="6"/>
  <c r="B14" i="6"/>
  <c r="B42" i="6"/>
  <c r="B34" i="6"/>
  <c r="B21" i="6"/>
  <c r="F4" i="7"/>
  <c r="C4" i="7"/>
  <c r="E4" i="2"/>
  <c r="D4" i="2"/>
  <c r="C4" i="2"/>
  <c r="X35" i="9" l="1"/>
  <c r="W36" i="9"/>
  <c r="X36" i="9"/>
  <c r="W34" i="9"/>
  <c r="U14" i="9"/>
  <c r="X34" i="9" s="1"/>
  <c r="Y45" i="9"/>
  <c r="Y44" i="9" s="1"/>
  <c r="Y43" i="9" s="1"/>
  <c r="Y42" i="9" s="1"/>
  <c r="Y41" i="9" s="1"/>
  <c r="Y40" i="9" s="1"/>
  <c r="Y39" i="9" s="1"/>
  <c r="Y38" i="9" s="1"/>
  <c r="Y37" i="9" s="1"/>
  <c r="AE15" i="6"/>
  <c r="AD15" i="6"/>
  <c r="AC15" i="6"/>
  <c r="AB15" i="6"/>
  <c r="F15" i="6" s="1"/>
  <c r="I15" i="6" s="1"/>
  <c r="AE38" i="6"/>
  <c r="AD38" i="6"/>
  <c r="AC38" i="6"/>
  <c r="AB38" i="6"/>
  <c r="AE31" i="6"/>
  <c r="AD31" i="6"/>
  <c r="AC31" i="6"/>
  <c r="AB31" i="6"/>
  <c r="F31" i="6" s="1"/>
  <c r="I31" i="6" s="1"/>
  <c r="U31" i="6" s="1"/>
  <c r="AE44" i="6"/>
  <c r="AD44" i="6"/>
  <c r="AC44" i="6"/>
  <c r="AB44" i="6"/>
  <c r="AE45" i="6"/>
  <c r="AD45" i="6"/>
  <c r="AC45" i="6"/>
  <c r="AB45" i="6"/>
  <c r="AE11" i="6"/>
  <c r="AD11" i="6"/>
  <c r="AC11" i="6"/>
  <c r="AB11" i="6"/>
  <c r="F11" i="6" s="1"/>
  <c r="I11" i="6" s="1"/>
  <c r="W31" i="6" s="1"/>
  <c r="AE40" i="6"/>
  <c r="AD40" i="6"/>
  <c r="AC40" i="6"/>
  <c r="AB40" i="6"/>
  <c r="AE41" i="6"/>
  <c r="AD41" i="6"/>
  <c r="AC41" i="6"/>
  <c r="AB41" i="6"/>
  <c r="AE19" i="6"/>
  <c r="AD19" i="6"/>
  <c r="AC19" i="6"/>
  <c r="AB19" i="6"/>
  <c r="AE20" i="6"/>
  <c r="AD20" i="6"/>
  <c r="AC20" i="6"/>
  <c r="AB20" i="6"/>
  <c r="AE14" i="6"/>
  <c r="AD14" i="6"/>
  <c r="AC14" i="6"/>
  <c r="AB14" i="6"/>
  <c r="F14" i="6" s="1"/>
  <c r="I14" i="6" s="1"/>
  <c r="AE23" i="6"/>
  <c r="AD23" i="6"/>
  <c r="AC23" i="6"/>
  <c r="AB23" i="6"/>
  <c r="AE17" i="6"/>
  <c r="AD17" i="6"/>
  <c r="AC17" i="6"/>
  <c r="AB17" i="6"/>
  <c r="AE35" i="6"/>
  <c r="AD35" i="6"/>
  <c r="AC35" i="6"/>
  <c r="AB35" i="6"/>
  <c r="F35" i="6" s="1"/>
  <c r="I35" i="6" s="1"/>
  <c r="U35" i="6" s="1"/>
  <c r="AE24" i="6"/>
  <c r="AD24" i="6"/>
  <c r="AC24" i="6"/>
  <c r="AB24" i="6"/>
  <c r="AE32" i="6"/>
  <c r="AD32" i="6"/>
  <c r="AC32" i="6"/>
  <c r="AB32" i="6"/>
  <c r="F32" i="6" s="1"/>
  <c r="I32" i="6" s="1"/>
  <c r="U32" i="6" s="1"/>
  <c r="AE18" i="6"/>
  <c r="AD18" i="6"/>
  <c r="AC18" i="6"/>
  <c r="AB18" i="6"/>
  <c r="AE34" i="6"/>
  <c r="AD34" i="6"/>
  <c r="AC34" i="6"/>
  <c r="AB34" i="6"/>
  <c r="F34" i="6" s="1"/>
  <c r="I34" i="6" s="1"/>
  <c r="U34" i="6" s="1"/>
  <c r="AE16" i="6"/>
  <c r="AD16" i="6"/>
  <c r="AC16" i="6"/>
  <c r="AB16" i="6"/>
  <c r="F16" i="6" s="1"/>
  <c r="I16" i="6" s="1"/>
  <c r="U16" i="6" s="1"/>
  <c r="AE33" i="6"/>
  <c r="AD33" i="6"/>
  <c r="AC33" i="6"/>
  <c r="AB33" i="6"/>
  <c r="F33" i="6" s="1"/>
  <c r="I33" i="6" s="1"/>
  <c r="U33" i="6" s="1"/>
  <c r="Q42" i="6"/>
  <c r="T42" i="6" s="1"/>
  <c r="AE42" i="6"/>
  <c r="AD42" i="6"/>
  <c r="AC42" i="6"/>
  <c r="AB42" i="6"/>
  <c r="AE22" i="6"/>
  <c r="AD22" i="6"/>
  <c r="AC22" i="6"/>
  <c r="AB22" i="6"/>
  <c r="AE21" i="6"/>
  <c r="AD21" i="6"/>
  <c r="AC21" i="6"/>
  <c r="AB21" i="6"/>
  <c r="AE39" i="6"/>
  <c r="AD39" i="6"/>
  <c r="AC39" i="6"/>
  <c r="AB39" i="6"/>
  <c r="AE36" i="6"/>
  <c r="AD36" i="6"/>
  <c r="AC36" i="6"/>
  <c r="AB36" i="6"/>
  <c r="AE25" i="6"/>
  <c r="AD25" i="6"/>
  <c r="AC25" i="6"/>
  <c r="AB25" i="6"/>
  <c r="AE43" i="6"/>
  <c r="AD43" i="6"/>
  <c r="AC43" i="6"/>
  <c r="AB43" i="6"/>
  <c r="AE37" i="6"/>
  <c r="AD37" i="6"/>
  <c r="AC37" i="6"/>
  <c r="AB37" i="6"/>
  <c r="AE13" i="6"/>
  <c r="AD13" i="6"/>
  <c r="AC13" i="6"/>
  <c r="AB13" i="6"/>
  <c r="F13" i="6" s="1"/>
  <c r="I13" i="6" s="1"/>
  <c r="AE12" i="6"/>
  <c r="AD12" i="6"/>
  <c r="AC12" i="6"/>
  <c r="AB12" i="6"/>
  <c r="F12" i="6" s="1"/>
  <c r="I12" i="6" s="1"/>
  <c r="W32" i="6" s="1"/>
  <c r="Q17" i="6"/>
  <c r="T17" i="6" s="1"/>
  <c r="U17" i="6" s="1"/>
  <c r="F17" i="6"/>
  <c r="I17" i="6" s="1"/>
  <c r="F38" i="6"/>
  <c r="I38" i="6" s="1"/>
  <c r="U38" i="6" s="1"/>
  <c r="F22" i="6"/>
  <c r="I22" i="6" s="1"/>
  <c r="F39" i="6"/>
  <c r="I39" i="6" s="1"/>
  <c r="U39" i="6" s="1"/>
  <c r="F18" i="6"/>
  <c r="I18" i="6" s="1"/>
  <c r="Q18" i="6"/>
  <c r="T18" i="6" s="1"/>
  <c r="U18" i="6" s="1"/>
  <c r="X38" i="6" s="1"/>
  <c r="Q25" i="6"/>
  <c r="T25" i="6" s="1"/>
  <c r="U25" i="6" s="1"/>
  <c r="F25" i="6"/>
  <c r="I25" i="6" s="1"/>
  <c r="F41" i="6"/>
  <c r="I41" i="6" s="1"/>
  <c r="U41" i="6" s="1"/>
  <c r="F42" i="6"/>
  <c r="I42" i="6" s="1"/>
  <c r="U42" i="6" s="1"/>
  <c r="F24" i="6"/>
  <c r="I24" i="6" s="1"/>
  <c r="Q24" i="6"/>
  <c r="T24" i="6" s="1"/>
  <c r="U24" i="6" s="1"/>
  <c r="Q43" i="6"/>
  <c r="T43" i="6" s="1"/>
  <c r="F43" i="6"/>
  <c r="I43" i="6" s="1"/>
  <c r="U43" i="6" s="1"/>
  <c r="Q19" i="6"/>
  <c r="T19" i="6" s="1"/>
  <c r="U19" i="6" s="1"/>
  <c r="X39" i="6" s="1"/>
  <c r="F19" i="6"/>
  <c r="I19" i="6" s="1"/>
  <c r="F36" i="6"/>
  <c r="I36" i="6" s="1"/>
  <c r="U36" i="6" s="1"/>
  <c r="F40" i="6"/>
  <c r="I40" i="6" s="1"/>
  <c r="U40" i="6" s="1"/>
  <c r="Q45" i="6"/>
  <c r="T45" i="6" s="1"/>
  <c r="F45" i="6"/>
  <c r="I45" i="6" s="1"/>
  <c r="U45" i="6" s="1"/>
  <c r="F21" i="6"/>
  <c r="I21" i="6" s="1"/>
  <c r="Q21" i="6"/>
  <c r="T21" i="6" s="1"/>
  <c r="U21" i="6" s="1"/>
  <c r="X41" i="6" s="1"/>
  <c r="Q22" i="6"/>
  <c r="T22" i="6" s="1"/>
  <c r="U22" i="6" s="1"/>
  <c r="F37" i="6"/>
  <c r="I37" i="6" s="1"/>
  <c r="U37" i="6" s="1"/>
  <c r="F20" i="6"/>
  <c r="I20" i="6" s="1"/>
  <c r="Q20" i="6"/>
  <c r="T20" i="6" s="1"/>
  <c r="U20" i="6" s="1"/>
  <c r="X40" i="6" s="1"/>
  <c r="F23" i="6"/>
  <c r="I23" i="6" s="1"/>
  <c r="Q23" i="6"/>
  <c r="T23" i="6" s="1"/>
  <c r="U23" i="6" s="1"/>
  <c r="Q44" i="6"/>
  <c r="T44" i="6" s="1"/>
  <c r="F44" i="6"/>
  <c r="I44" i="6" s="1"/>
  <c r="U44" i="6" s="1"/>
  <c r="Y36" i="9" l="1"/>
  <c r="Y35" i="9" s="1"/>
  <c r="Y34" i="9" s="1"/>
  <c r="Y33" i="9" s="1"/>
  <c r="Y32" i="9" s="1"/>
  <c r="X43" i="6"/>
  <c r="X44" i="6"/>
  <c r="X37" i="6"/>
  <c r="X42" i="6"/>
  <c r="X45" i="6"/>
  <c r="W33" i="6"/>
  <c r="X36" i="6"/>
  <c r="Y45" i="6"/>
  <c r="W40" i="6"/>
  <c r="W38" i="6"/>
  <c r="W39" i="6"/>
  <c r="W36" i="6"/>
  <c r="W43" i="6"/>
  <c r="W42" i="6"/>
  <c r="U11" i="6"/>
  <c r="X31" i="6" s="1"/>
  <c r="W45" i="6"/>
  <c r="U15" i="6"/>
  <c r="X35" i="6" s="1"/>
  <c r="W35" i="6"/>
  <c r="U14" i="6"/>
  <c r="X34" i="6" s="1"/>
  <c r="W34" i="6"/>
  <c r="W37" i="6"/>
  <c r="W41" i="6"/>
  <c r="W44" i="6"/>
  <c r="U13" i="6"/>
  <c r="X33" i="6" s="1"/>
  <c r="U12" i="6"/>
  <c r="X32" i="6" s="1"/>
  <c r="Y44" i="6" l="1"/>
  <c r="Y43" i="6" s="1"/>
  <c r="Y42" i="6" s="1"/>
  <c r="Y41" i="6" s="1"/>
  <c r="Y40" i="6" s="1"/>
  <c r="Y39" i="6" s="1"/>
  <c r="Y38" i="6" s="1"/>
  <c r="Y37" i="6" s="1"/>
  <c r="Y36" i="6" s="1"/>
  <c r="Y35" i="6" s="1"/>
  <c r="Y34" i="6" s="1"/>
  <c r="Y33" i="6" s="1"/>
  <c r="Y3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67FD1C0A-9F90-4C36-A68F-A847E6C8C38F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B64DEAAC-A9B9-42DD-8122-2F200EB1D28D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BA94C951-CFDE-4213-9C22-C483E8774FE6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5102CF89-EDDA-4582-B59C-B2D9BD24572A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D9975CDC-8FAD-4C26-809E-60F145BF043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97E3B1E4-7D51-4E15-B25D-91A771A5E3F9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9BA02614-D7A1-45F0-986B-3DC2AB7E178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AE70425F-2460-4893-8A20-64E78CBAC4B8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48054145-E07C-483D-BF33-C4692085A80A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BB864645-109C-4F56-ADA7-DDF54C4F728D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4AA69024-5340-44CC-84B7-78FE83A71B40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03EE4941-142E-4F4B-8BDE-3FB1F0A4B83A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9D355678-843E-4E32-AF07-5479FCD3F847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4F595D92-9AD7-47BE-9145-8D74E6DFBDA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923A94A4-0C94-46CA-A884-DC73136F06C5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5F0E8EDF-DEB8-4103-91F5-2FB47A429604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32A7BFE5-15EE-421A-8E84-6A15AF625B94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637957A5-74A8-4C33-BBF5-A8A03150424B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DD586DD5-7CFF-4AE3-BDA6-71303F810A50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D38B475A-59F4-4024-A9CE-D7ABE3A73FC3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E61FF07D-6CA6-4B81-8D4E-59B398C469F9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3CF7DA73-0913-4FCD-92A5-6A7C1D5638C1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47E698AD-B93D-4E38-8A21-6AD540C1D6BF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9CA52E2A-35D1-4BA1-8EA5-1527404C9C9F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7CD72E05-B2F1-40C2-AADC-68DDC3C6635F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38EF53DF-9A93-432B-9981-27D92D11036B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C1C65C94-34D5-46F1-8CB8-B8DCD2A2B8F1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16EF44C8-A50B-43BA-AD09-63EEC761E61B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9B135484-93FD-4121-9505-6ADF013383C6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AB2FAFB8-CCF1-46D0-91CA-859C45D1D3E6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F444CEE5-D1F4-4A4C-845C-FE4D04A59827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FAE6EBD8-2831-4434-919E-445A47250046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2B12A4E1-3F95-42F8-9E13-401F1A8DCE9D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2A19DF1F-DF17-47A4-8792-8D7C5597D038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40156812-D29B-4F55-A240-894E6AC1F488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52B2886C-A7E6-4E0A-B5CA-447735D4A1DC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8A547BD2-C3DC-4A6E-A09B-86F3430D10BB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3755FBBF-03FD-405D-991A-8C24BF0E070E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EEC91374-3ABE-485C-942C-F8AF54ACCE4F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EAC89B68-685F-4F11-90CA-4B6A56E530AA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<sst xmlns="http://schemas.openxmlformats.org/spreadsheetml/2006/main" count="284" uniqueCount="83">
  <si>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</si>
  <si>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</si>
  <si>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</si>
  <si>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</si>
  <si>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</si>
  <si>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</si>
  <si>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</si>
  <si>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</si>
  <si>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</si>
  <si>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</si>
  <si>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</si>
  <si>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</si>
  <si>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</si>
  <si>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</si>
  <si>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</si>
  <si>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</si>
  <si>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</si>
  <si>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</si>
  <si>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</si>
  <si>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</si>
  <si>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</si>
  <si>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</si>
  <si>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</si>
  <si>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</si>
  <si>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</si>
  <si>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</si>
  <si>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</si>
  <si>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</si>
  <si>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</si>
  <si>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</si>
  <si>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</si>
  <si>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</si>
  <si>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</si>
  <si>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</si>
  <si>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</si>
  <si>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</si>
  <si>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</si>
  <si>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</si>
  <si>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</si>
  <si>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</si>
  <si>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</si>
  <si>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</si>
  <si>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</si>
  <si>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</si>
  <si>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</si>
  <si>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</si>
  <si>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</si>
  <si>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</si>
  <si>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生徒の
早生まれ
該当有無</t>
    <rPh sb="0" eb="2">
      <t>セイト</t>
    </rPh>
    <rPh sb="4" eb="6">
      <t>ハヤウ</t>
    </rPh>
    <rPh sb="9" eb="11">
      <t>ガイトウ</t>
    </rPh>
    <rPh sb="11" eb="13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</si>
  <si>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</si>
  <si>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</si>
  <si>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</si>
  <si>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</si>
  <si>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</si>
  <si>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</si>
  <si>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</si>
  <si>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</si>
  <si>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</si>
  <si>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</si>
  <si>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</si>
  <si>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</si>
  <si>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</si>
  <si>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</si>
  <si>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保護者等①</t>
    <rPh sb="0" eb="3">
      <t>ホゴシャ</t>
    </rPh>
    <rPh sb="3" eb="4">
      <t>トウ</t>
    </rPh>
    <phoneticPr fontId="2"/>
  </si>
  <si>
    <t>保護者等②</t>
    <rPh sb="0" eb="3">
      <t>ホゴシャ</t>
    </rPh>
    <rPh sb="3" eb="4">
      <t>トウ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</si>
  <si>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</si>
  <si>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</si>
  <si>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</si>
  <si>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</si>
  <si>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</si>
  <si>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</si>
  <si>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</si>
  <si>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</si>
  <si>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</si>
  <si>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</si>
  <si>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</si>
  <si>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</si>
  <si>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2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</si>
  <si>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3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</si>
  <si>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</si>
  <si>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保護者等①、②の合算</t>
    <rPh sb="0" eb="3">
      <t>ホゴシャ</t>
    </rPh>
    <rPh sb="3" eb="4">
      <t>トウ</t>
    </rPh>
    <rPh sb="8" eb="10">
      <t>ガッサン</t>
    </rPh>
    <phoneticPr fontId="2"/>
  </si>
  <si>
    <t>学び直し支援金（家計急変支援制度）における収入要件自己確認資料</t>
    <rPh sb="0" eb="1">
      <t>マナ</t>
    </rPh>
    <rPh sb="2" eb="3">
      <t>ナオ</t>
    </rPh>
    <rPh sb="4" eb="7">
      <t>シエンキン</t>
    </rPh>
    <rPh sb="8" eb="16">
      <t>カケイキュウヘンシエンセイド</t>
    </rPh>
    <rPh sb="21" eb="23">
      <t>シュウニュウ</t>
    </rPh>
    <rPh sb="23" eb="25">
      <t>ヨウケン</t>
    </rPh>
    <rPh sb="25" eb="27">
      <t>ジコ</t>
    </rPh>
    <rPh sb="27" eb="29">
      <t>カクニン</t>
    </rPh>
    <rPh sb="29" eb="31">
      <t>シリョウ</t>
    </rPh>
    <phoneticPr fontId="2"/>
  </si>
  <si>
    <t>学び直し
支援金
の支給月</t>
    <rPh sb="0" eb="1">
      <t>マナ</t>
    </rPh>
    <rPh sb="2" eb="3">
      <t>ナオ</t>
    </rPh>
    <rPh sb="5" eb="8">
      <t>シエンキン</t>
    </rPh>
    <rPh sb="10" eb="12">
      <t>シキュウ</t>
    </rPh>
    <rPh sb="12" eb="1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</si>
</sst>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7936CFDE-EAA7-4944-B392-0331BC27046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8F279-F8E9-460B-A83F-0D3145DBC643}"/>
            </a:ext>
          </a:extLst>
        </xdr:cNvPr>
        <xdr:cNvSpPr txBox="1"/>
      </xdr:nvSpPr>
      <xdr:spPr>
        <a:xfrm>
          <a:off x="15849600" y="5503544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110C86-57C5-4309-BC4C-AD18CCF8E679}"/>
            </a:ext>
          </a:extLst>
        </xdr:cNvPr>
        <xdr:cNvCxnSpPr/>
      </xdr:nvCxnSpPr>
      <xdr:spPr>
        <a:xfrm flipH="1">
          <a:off x="16927830" y="6640830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930757</xdr:colOff>
      <xdr:row>9</xdr:row>
      <xdr:rowOff>287918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79777A-1E92-4406-B7F7-B10724E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030605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662940</xdr:colOff>
      <xdr:row>0</xdr:row>
      <xdr:rowOff>24765</xdr:rowOff>
    </xdr:from>
    <xdr:to>
      <xdr:col>24</xdr:col>
      <xdr:colOff>1083945</xdr:colOff>
      <xdr:row>0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013169-2D26-8353-4E47-65E9D4EEC153}"/>
            </a:ext>
          </a:extLst>
        </xdr:cNvPr>
        <xdr:cNvSpPr txBox="1"/>
      </xdr:nvSpPr>
      <xdr:spPr>
        <a:xfrm>
          <a:off x="16760190" y="24765"/>
          <a:ext cx="1240155" cy="4514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入力例</a:t>
          </a:r>
        </a:p>
      </xdr:txBody>
    </xdr:sp>
    <xdr:clientData/>
  </xdr:twoCellAnchor>
  <xdr:twoCellAnchor>
    <xdr:from>
      <xdr:col>11</xdr:col>
      <xdr:colOff>369570</xdr:colOff>
      <xdr:row>36</xdr:row>
      <xdr:rowOff>91440</xdr:rowOff>
    </xdr:from>
    <xdr:to>
      <xdr:col>19</xdr:col>
      <xdr:colOff>521970</xdr:colOff>
      <xdr:row>44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F94346-CCA6-4E7E-8990-7AF37808AA2D}"/>
            </a:ext>
          </a:extLst>
        </xdr:cNvPr>
        <xdr:cNvSpPr txBox="1"/>
      </xdr:nvSpPr>
      <xdr:spPr>
        <a:xfrm>
          <a:off x="7732395" y="9835515"/>
          <a:ext cx="632460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694752-3303-426A-B4A1-FD17D2C4394F}"/>
            </a:ext>
          </a:extLst>
        </xdr:cNvPr>
        <xdr:cNvSpPr txBox="1"/>
      </xdr:nvSpPr>
      <xdr:spPr>
        <a:xfrm>
          <a:off x="15849600" y="5722619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5F23C51-B7A8-4E50-8D89-A9C7E1DA0E2E}"/>
            </a:ext>
          </a:extLst>
        </xdr:cNvPr>
        <xdr:cNvCxnSpPr/>
      </xdr:nvCxnSpPr>
      <xdr:spPr>
        <a:xfrm flipH="1">
          <a:off x="16927830" y="6859905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934567</xdr:colOff>
      <xdr:row>9</xdr:row>
      <xdr:rowOff>284108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A24BB7-9C76-4681-BC16-BFF92D4E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249680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DD4-DC1A-4AA2-99D9-A83AADAA88D6}">
  <sheetPr>
    <pageSetUpPr fitToPage="1"/>
  </sheetPr>
  <dimension ref="A1:AE46"/>
  <sheetViews>
    <sheetView tabSelected="1" view="pageBreakPreview" zoomScaleNormal="100" zoomScaleSheetLayoutView="100" workbookViewId="0">
      <selection activeCell="K12" sqref="K12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25" t="s">
        <v>81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3"/>
    </row>
    <row r="2" spans="1:31" ht="18.600000000000001" thickBot="1"/>
    <row r="3" spans="1:31" ht="19.2" thickTop="1" thickBot="1">
      <c r="B3" s="44" t="s">
        <v>54</v>
      </c>
      <c r="C3" s="85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6"/>
      <c r="U3" s="1" t="s">
        <v>62</v>
      </c>
    </row>
    <row r="4" spans="1:31" ht="18.600000000000001" thickTop="1">
      <c r="B4" s="44" t="s">
        <v>0</v>
      </c>
      <c r="C4" s="86" t="s">
        <v>3</v>
      </c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>
        <v>37712</v>
      </c>
    </row>
    <row r="6" spans="1:31" ht="18.600000000000001" thickTop="1">
      <c r="U6" s="120" t="s">
        <v>79</v>
      </c>
    </row>
    <row r="7" spans="1:31" ht="18" customHeight="1">
      <c r="B7" s="137" t="s">
        <v>48</v>
      </c>
      <c r="C7" s="140" t="s">
        <v>82</v>
      </c>
      <c r="D7" s="123" t="s">
        <v>45</v>
      </c>
      <c r="E7" s="143" t="s">
        <v>78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31">
      <c r="B8" s="138"/>
      <c r="C8" s="141"/>
      <c r="D8" s="126"/>
      <c r="E8" s="144" t="s">
        <v>39</v>
      </c>
      <c r="F8" s="145"/>
      <c r="G8" s="145"/>
      <c r="H8" s="145"/>
      <c r="I8" s="146"/>
      <c r="J8" s="144" t="s">
        <v>40</v>
      </c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33" t="s">
        <v>49</v>
      </c>
      <c r="AA8" s="2"/>
      <c r="AB8" s="17" t="s">
        <v>65</v>
      </c>
      <c r="AC8" s="17" t="s">
        <v>66</v>
      </c>
      <c r="AD8" s="17" t="s">
        <v>67</v>
      </c>
      <c r="AE8" s="17" t="s">
        <v>68</v>
      </c>
    </row>
    <row r="9" spans="1:31" ht="21" customHeight="1">
      <c r="B9" s="138"/>
      <c r="C9" s="141"/>
      <c r="D9" s="126"/>
      <c r="E9" s="123" t="s">
        <v>43</v>
      </c>
      <c r="F9" s="123" t="s">
        <v>59</v>
      </c>
      <c r="G9" s="123" t="s">
        <v>42</v>
      </c>
      <c r="H9" s="123" t="s">
        <v>46</v>
      </c>
      <c r="I9" s="123" t="s">
        <v>60</v>
      </c>
      <c r="J9" s="123" t="s">
        <v>47</v>
      </c>
      <c r="K9" s="123" t="s">
        <v>37</v>
      </c>
      <c r="L9" s="127" t="s">
        <v>38</v>
      </c>
      <c r="M9" s="10"/>
      <c r="N9" s="10"/>
      <c r="O9" s="11"/>
      <c r="P9" s="123" t="s">
        <v>44</v>
      </c>
      <c r="Q9" s="123" t="s">
        <v>59</v>
      </c>
      <c r="R9" s="123" t="s">
        <v>41</v>
      </c>
      <c r="S9" s="123" t="s">
        <v>46</v>
      </c>
      <c r="T9" s="123" t="s">
        <v>61</v>
      </c>
      <c r="U9" s="133"/>
      <c r="AA9" s="37" t="s">
        <v>63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9"/>
      <c r="C10" s="142"/>
      <c r="D10" s="126"/>
      <c r="E10" s="126"/>
      <c r="F10" s="124"/>
      <c r="G10" s="126"/>
      <c r="H10" s="124"/>
      <c r="I10" s="124"/>
      <c r="J10" s="126"/>
      <c r="K10" s="126"/>
      <c r="L10" s="124"/>
      <c r="M10" s="18" t="s">
        <v>72</v>
      </c>
      <c r="N10" s="18" t="s">
        <v>74</v>
      </c>
      <c r="O10" s="5" t="s">
        <v>76</v>
      </c>
      <c r="P10" s="124"/>
      <c r="Q10" s="124"/>
      <c r="R10" s="124"/>
      <c r="S10" s="124"/>
      <c r="T10" s="124"/>
      <c r="U10" s="133"/>
      <c r="W10" s="39" t="s">
        <v>70</v>
      </c>
      <c r="AA10" s="37" t="s">
        <v>64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>✓</v>
      </c>
      <c r="C11" s="23">
        <f>DATE($C$3,4,1)</f>
        <v>45017</v>
      </c>
      <c r="D11" s="88" t="s">
        <v>2</v>
      </c>
      <c r="E11" s="89">
        <v>1802000</v>
      </c>
      <c r="F11" s="24">
        <f t="shared" ref="F11:F25" si="0">IF($B11="✓",IF($J11="✓",IF($J31="✓",0,0),IF($J31="✓",$AC11,$AB11)),0)</f>
        <v>0</v>
      </c>
      <c r="G11" s="93">
        <v>1500</v>
      </c>
      <c r="H11" s="25">
        <f>IF(D11="✓",3/4,1)</f>
        <v>0.75</v>
      </c>
      <c r="I11" s="19">
        <f>MAX(ROUNDDOWN(((E11-F11)*0.06-G11*H11),-2),0)</f>
        <v>106900</v>
      </c>
      <c r="J11" s="94"/>
      <c r="K11" s="104"/>
      <c r="L11" s="24" t="str">
        <f>IF(J11="✓",IFERROR(MAX(IF(M11&lt;=0,N11-O11,M11),0),"-"),"-")</f>
        <v>-</v>
      </c>
      <c r="M11" s="100"/>
      <c r="N11" s="101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106900</v>
      </c>
      <c r="V11" s="40"/>
      <c r="W11" s="41" t="str">
        <f>$C$3-1&amp;"年度課税情報("&amp;$C$3-2&amp;"年所得)"</f>
        <v>2022年度課税情報(2021年所得)</v>
      </c>
      <c r="X11" s="40"/>
      <c r="Y11" s="40"/>
      <c r="Z11" s="40"/>
      <c r="AA11" s="4"/>
      <c r="AB11" s="84">
        <f>IF($B11="✓",IF($E11&gt;=$E31,120000,0),0)</f>
        <v>0</v>
      </c>
      <c r="AC11" s="84">
        <f>IF($B11="✓",IF($E11&gt;=$P31,120000,0),0)</f>
        <v>120000</v>
      </c>
      <c r="AD11" s="84">
        <f>IF($B11="✓",IF($P11&gt;=$E31,120000,0),0)</f>
        <v>0</v>
      </c>
      <c r="AE11" s="84">
        <f>IF($B11="✓",IF($P11&gt;=$P31,120000,0),0)</f>
        <v>120000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>✓</v>
      </c>
      <c r="C12" s="13">
        <f>EDATE(C11,1)</f>
        <v>45047</v>
      </c>
      <c r="D12" s="29" t="str">
        <f>IF($D$11="✓",$D$11,"")</f>
        <v>✓</v>
      </c>
      <c r="E12" s="30">
        <f>$E$11</f>
        <v>1802000</v>
      </c>
      <c r="F12" s="15">
        <f t="shared" si="0"/>
        <v>0</v>
      </c>
      <c r="G12" s="30">
        <f>$G$11</f>
        <v>1500</v>
      </c>
      <c r="H12" s="14">
        <f t="shared" ref="H12:H25" si="2">IF(D12="✓",3/4,1)</f>
        <v>0.75</v>
      </c>
      <c r="I12" s="19">
        <f t="shared" ref="I12:I25" si="3">MAX(ROUNDDOWN(((E12-F12)*0.06-G12*H12),-2),0)</f>
        <v>106900</v>
      </c>
      <c r="J12" s="95"/>
      <c r="K12" s="105"/>
      <c r="L12" s="24" t="str">
        <f>IF(J12="✓",IFERROR(MAX(IF(M12&lt;=0,N12-O12,M12),0),"-"),"-")</f>
        <v>-</v>
      </c>
      <c r="M12" s="34" t="str">
        <f>IF(J12="✓",$M$11,"-")</f>
        <v>-</v>
      </c>
      <c r="N12" s="34" t="str">
        <f>IF(J12="✓",$N$11,"-")</f>
        <v>-</v>
      </c>
      <c r="O12" s="21" t="str">
        <f t="shared" ref="O12:O25" si="4">IF(J12="✓",E12,"-")</f>
        <v>-</v>
      </c>
      <c r="P12" s="15">
        <f t="shared" ref="P12:P25" si="5">IF(J12="✓",MAX(K12-L12,0),0)</f>
        <v>0</v>
      </c>
      <c r="Q12" s="15" t="str">
        <f t="shared" si="1"/>
        <v>-</v>
      </c>
      <c r="R12" s="15" t="str">
        <f t="shared" ref="R12:R25" si="6">IF(J12="✓",G12,"-")</f>
        <v>-</v>
      </c>
      <c r="S12" s="14" t="str">
        <f t="shared" ref="S12:S25" si="7">IF(J12="✓",IF(D12="✓",3/4,1),"-")</f>
        <v>-</v>
      </c>
      <c r="T12" s="15" t="str">
        <f t="shared" ref="T12:T25" si="8">IF(J12="✓",MAX(ROUNDDOWN(((P12-Q12)*0.06-R12*S12),-2),0),"-")</f>
        <v>-</v>
      </c>
      <c r="U12" s="15">
        <f t="shared" ref="U12:U25" si="9">IF(J12="✓",T12,I12)</f>
        <v>106900</v>
      </c>
      <c r="V12" s="40"/>
      <c r="W12" s="42" t="s">
        <v>69</v>
      </c>
      <c r="X12" s="43"/>
      <c r="Y12" s="40"/>
      <c r="Z12" s="40"/>
      <c r="AA12" s="4"/>
      <c r="AB12" s="84">
        <f>IF($B12="✓",IF($E12&gt;=$E32,120000,0),0)</f>
        <v>0</v>
      </c>
      <c r="AC12" s="84">
        <f>IF($B12="✓",IF($E12&gt;=$P32,120000,0),0)</f>
        <v>120000</v>
      </c>
      <c r="AD12" s="84">
        <f>IF($B12="✓",IF($P12&gt;=$E32,120000,0),0)</f>
        <v>0</v>
      </c>
      <c r="AE12" s="84">
        <f>IF($B12="✓",IF($P12&gt;=$P32,120000,0),0)</f>
        <v>120000</v>
      </c>
    </row>
    <row r="13" spans="1:31" ht="18.600000000000001" thickBot="1">
      <c r="A13" s="83"/>
      <c r="B13" s="50" t="str">
        <f>IF(AND($C$5&gt;='参考（削除不可）（入力例用）'!$C$3,$C$5&lt;='参考（削除不可）（入力例用）'!$D$3),"✓","")</f>
        <v>✓</v>
      </c>
      <c r="C13" s="51">
        <f>EDATE(C12,1)</f>
        <v>45078</v>
      </c>
      <c r="D13" s="28" t="str">
        <f>IF($D$11="✓",$D$11,"")</f>
        <v>✓</v>
      </c>
      <c r="E13" s="27">
        <f>$E$11</f>
        <v>1802000</v>
      </c>
      <c r="F13" s="52">
        <f t="shared" si="0"/>
        <v>0</v>
      </c>
      <c r="G13" s="27">
        <f>$G$11</f>
        <v>1500</v>
      </c>
      <c r="H13" s="53">
        <f t="shared" si="2"/>
        <v>0.75</v>
      </c>
      <c r="I13" s="54">
        <f t="shared" si="3"/>
        <v>106900</v>
      </c>
      <c r="J13" s="96"/>
      <c r="K13" s="106"/>
      <c r="L13" s="55" t="str">
        <f t="shared" ref="L13:L14" si="10">IF(J13="✓",IFERROR(MAX(IF(M13&lt;=0,N13-O13,M13),0),"-"),"-")</f>
        <v>-</v>
      </c>
      <c r="M13" s="35" t="str">
        <f>IF(J13="✓",$M$11,"-")</f>
        <v>-</v>
      </c>
      <c r="N13" s="35" t="str">
        <f>IF(J13="✓",$N$11,"-")</f>
        <v>-</v>
      </c>
      <c r="O13" s="56" t="str">
        <f t="shared" si="4"/>
        <v>-</v>
      </c>
      <c r="P13" s="52">
        <f t="shared" si="5"/>
        <v>0</v>
      </c>
      <c r="Q13" s="52" t="str">
        <f t="shared" si="1"/>
        <v>-</v>
      </c>
      <c r="R13" s="52" t="str">
        <f t="shared" si="6"/>
        <v>-</v>
      </c>
      <c r="S13" s="53" t="str">
        <f t="shared" si="7"/>
        <v>-</v>
      </c>
      <c r="T13" s="52" t="str">
        <f t="shared" si="8"/>
        <v>-</v>
      </c>
      <c r="U13" s="52">
        <f t="shared" si="9"/>
        <v>106900</v>
      </c>
      <c r="V13" s="57"/>
      <c r="W13" s="58" t="s">
        <v>69</v>
      </c>
      <c r="X13" s="57"/>
      <c r="Y13" s="77"/>
      <c r="Z13" s="73"/>
      <c r="AA13" s="4"/>
      <c r="AB13" s="84">
        <f>IF($B13="✓",IF($E13&gt;=$E33,120000,0),0)</f>
        <v>0</v>
      </c>
      <c r="AC13" s="84">
        <f>IF($B13="✓",IF($E13&gt;=$P33,120000,0),0)</f>
        <v>120000</v>
      </c>
      <c r="AD13" s="84">
        <f>IF($B13="✓",IF($P13&gt;=$E33,120000,0),0)</f>
        <v>0</v>
      </c>
      <c r="AE13" s="84">
        <f>IF($B13="✓",IF($P13&gt;=$P33,120000,0),0)</f>
        <v>120000</v>
      </c>
    </row>
    <row r="14" spans="1:31" ht="19.2" thickTop="1" thickBot="1">
      <c r="A14" s="67"/>
      <c r="B14" s="59" t="str">
        <f>IF(AND($C$5&gt;='参考（削除不可）（入力例用）'!$E$3,$C$5&lt;='参考（削除不可）（入力例用）'!$F$3),"✓","")</f>
        <v/>
      </c>
      <c r="C14" s="60">
        <f>EDATE(C13,1)</f>
        <v>45108</v>
      </c>
      <c r="D14" s="90" t="s">
        <v>2</v>
      </c>
      <c r="E14" s="91">
        <v>1902000</v>
      </c>
      <c r="F14" s="61">
        <f t="shared" si="0"/>
        <v>0</v>
      </c>
      <c r="G14" s="92">
        <v>1500</v>
      </c>
      <c r="H14" s="62">
        <f t="shared" si="2"/>
        <v>0.75</v>
      </c>
      <c r="I14" s="63">
        <f>MAX(ROUNDDOWN(((E14-F14)*0.06-G14*H14),-2),0)</f>
        <v>112900</v>
      </c>
      <c r="J14" s="97"/>
      <c r="K14" s="107"/>
      <c r="L14" s="61" t="str">
        <f t="shared" si="10"/>
        <v>-</v>
      </c>
      <c r="M14" s="102">
        <v>800000</v>
      </c>
      <c r="N14" s="103"/>
      <c r="O14" s="64" t="str">
        <f t="shared" si="4"/>
        <v>-</v>
      </c>
      <c r="P14" s="65">
        <f>IF(J14="✓",MAX(K14-L14,0),0)</f>
        <v>0</v>
      </c>
      <c r="Q14" s="65" t="str">
        <f t="shared" si="1"/>
        <v>-</v>
      </c>
      <c r="R14" s="65" t="str">
        <f t="shared" si="6"/>
        <v>-</v>
      </c>
      <c r="S14" s="66" t="str">
        <f t="shared" si="7"/>
        <v>-</v>
      </c>
      <c r="T14" s="65" t="str">
        <f t="shared" si="8"/>
        <v>-</v>
      </c>
      <c r="U14" s="65">
        <f t="shared" si="9"/>
        <v>112900</v>
      </c>
      <c r="V14" s="67"/>
      <c r="W14" s="68" t="str">
        <f>$C$3&amp;"年度課税情報("&amp;$C$3-1&amp;"年所得)"</f>
        <v>2023年度課税情報(2022年所得)</v>
      </c>
      <c r="X14" s="67"/>
      <c r="Y14" s="78"/>
      <c r="Z14" s="74"/>
      <c r="AA14" s="4"/>
      <c r="AB14" s="84">
        <f>IF($B14="✓",IF($E14&gt;=$E34,120000,0),0)</f>
        <v>0</v>
      </c>
      <c r="AC14" s="84">
        <f>IF($B14="✓",IF($E14&gt;=$P34,120000,0),0)</f>
        <v>0</v>
      </c>
      <c r="AD14" s="84">
        <f>IF($B14="✓",IF($P14&gt;=$E34,120000,0),0)</f>
        <v>0</v>
      </c>
      <c r="AE14" s="84">
        <f>IF($B14="✓",IF($P14&gt;=$P34,120000,0),0)</f>
        <v>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/>
      </c>
      <c r="C15" s="9">
        <f t="shared" ref="C15:C25" si="11">EDATE(C14,1)</f>
        <v>45139</v>
      </c>
      <c r="D15" s="32" t="str">
        <f t="shared" ref="D15:D25" si="12">IF($D$14="✓",$D$14,"")</f>
        <v>✓</v>
      </c>
      <c r="E15" s="31">
        <f t="shared" ref="E15:E25" si="13">$E$14</f>
        <v>1902000</v>
      </c>
      <c r="F15" s="16">
        <f t="shared" si="0"/>
        <v>0</v>
      </c>
      <c r="G15" s="31">
        <f>$G$14</f>
        <v>1500</v>
      </c>
      <c r="H15" s="7">
        <f t="shared" si="2"/>
        <v>0.75</v>
      </c>
      <c r="I15" s="20">
        <f t="shared" si="3"/>
        <v>112900</v>
      </c>
      <c r="J15" s="98"/>
      <c r="K15" s="108"/>
      <c r="L15" s="26" t="str">
        <f>IF(J15="✓",IFERROR(MAX(IF(M15&lt;=0,N15-O15,M15),0),"-"),"-")</f>
        <v>-</v>
      </c>
      <c r="M15" s="33" t="str">
        <f t="shared" ref="M15" si="14">IF(J15="✓",$M$14,"-")</f>
        <v>-</v>
      </c>
      <c r="N15" s="33" t="str">
        <f t="shared" ref="N15" si="15">IF(J15="✓",$N$14,"-")</f>
        <v>-</v>
      </c>
      <c r="O15" s="22" t="str">
        <f t="shared" si="4"/>
        <v>-</v>
      </c>
      <c r="P15" s="16">
        <f t="shared" si="5"/>
        <v>0</v>
      </c>
      <c r="Q15" s="16" t="str">
        <f t="shared" si="1"/>
        <v>-</v>
      </c>
      <c r="R15" s="16" t="str">
        <f t="shared" si="6"/>
        <v>-</v>
      </c>
      <c r="S15" s="7" t="str">
        <f t="shared" si="7"/>
        <v>-</v>
      </c>
      <c r="T15" s="16" t="str">
        <f t="shared" si="8"/>
        <v>-</v>
      </c>
      <c r="U15" s="16">
        <f t="shared" si="9"/>
        <v>112900</v>
      </c>
      <c r="W15" s="38" t="s">
        <v>69</v>
      </c>
      <c r="AA15" s="4"/>
      <c r="AB15" s="84">
        <f>IF($B15="✓",IF($E15&gt;=$E35,120000,0),0)</f>
        <v>0</v>
      </c>
      <c r="AC15" s="84">
        <f>IF($B15="✓",IF($E15&gt;=$P35,120000,0),0)</f>
        <v>0</v>
      </c>
      <c r="AD15" s="84">
        <f>IF($B15="✓",IF($P15&gt;=$E35,120000,0),0)</f>
        <v>0</v>
      </c>
      <c r="AE15" s="84">
        <f>IF($B15="✓",IF($P15&gt;=$P35,120000,0),0)</f>
        <v>0</v>
      </c>
    </row>
    <row r="16" spans="1:31">
      <c r="B16" s="8" t="str">
        <f>IF(AND($C$5&gt;='参考（削除不可）（入力例用）'!$E$3,$C$5&lt;='参考（削除不可）（入力例用）'!$F$3),"✓","")</f>
        <v/>
      </c>
      <c r="C16" s="9">
        <f t="shared" si="11"/>
        <v>45170</v>
      </c>
      <c r="D16" s="6" t="str">
        <f t="shared" si="12"/>
        <v>✓</v>
      </c>
      <c r="E16" s="16">
        <f t="shared" si="13"/>
        <v>1902000</v>
      </c>
      <c r="F16" s="16">
        <f t="shared" si="0"/>
        <v>0</v>
      </c>
      <c r="G16" s="16">
        <f t="shared" ref="G16:G25" si="16">$G$14</f>
        <v>1500</v>
      </c>
      <c r="H16" s="7">
        <f t="shared" si="2"/>
        <v>0.75</v>
      </c>
      <c r="I16" s="20">
        <f t="shared" si="3"/>
        <v>112900</v>
      </c>
      <c r="J16" s="98"/>
      <c r="K16" s="108"/>
      <c r="L16" s="26" t="str">
        <f>IF(J16="✓",IFERROR(MAX(IF(M16&lt;=0,N16-O16,M16),0),"-"),"-")</f>
        <v>-</v>
      </c>
      <c r="M16" s="33" t="str">
        <f>IF(J16="✓",$M$14,"-")</f>
        <v>-</v>
      </c>
      <c r="N16" s="33" t="str">
        <f>IF(J16="✓",$N$14,"-")</f>
        <v>-</v>
      </c>
      <c r="O16" s="22" t="str">
        <f>IF(J16="✓",E16,"-")</f>
        <v>-</v>
      </c>
      <c r="P16" s="16">
        <f t="shared" si="5"/>
        <v>0</v>
      </c>
      <c r="Q16" s="16" t="str">
        <f t="shared" si="1"/>
        <v>-</v>
      </c>
      <c r="R16" s="16" t="str">
        <f t="shared" si="6"/>
        <v>-</v>
      </c>
      <c r="S16" s="7" t="str">
        <f t="shared" si="7"/>
        <v>-</v>
      </c>
      <c r="T16" s="16" t="str">
        <f t="shared" si="8"/>
        <v>-</v>
      </c>
      <c r="U16" s="16">
        <f t="shared" si="9"/>
        <v>112900</v>
      </c>
      <c r="W16" s="38" t="s">
        <v>69</v>
      </c>
      <c r="AA16" s="4"/>
      <c r="AB16" s="84">
        <f>IF($B16="✓",IF($E16&gt;=$E36,120000,0),0)</f>
        <v>0</v>
      </c>
      <c r="AC16" s="84">
        <f>IF($B16="✓",IF($E16&gt;=$P36,120000,0),0)</f>
        <v>0</v>
      </c>
      <c r="AD16" s="84">
        <f>IF($B16="✓",IF($P16&gt;=$E36,120000,0),0)</f>
        <v>0</v>
      </c>
      <c r="AE16" s="84">
        <f>IF($B16="✓",IF($P16&gt;=$P36,120000,0),0)</f>
        <v>0</v>
      </c>
    </row>
    <row r="17" spans="2:31">
      <c r="B17" s="8" t="str">
        <f>IF(AND($C$5&gt;='参考（削除不可）（入力例用）'!$E$3,$C$5&lt;='参考（削除不可）（入力例用）'!$F$3),"✓","")</f>
        <v/>
      </c>
      <c r="C17" s="9">
        <f t="shared" si="11"/>
        <v>45200</v>
      </c>
      <c r="D17" s="6" t="str">
        <f t="shared" si="12"/>
        <v>✓</v>
      </c>
      <c r="E17" s="16">
        <f t="shared" si="13"/>
        <v>1902000</v>
      </c>
      <c r="F17" s="16">
        <f t="shared" si="0"/>
        <v>0</v>
      </c>
      <c r="G17" s="16">
        <f t="shared" si="16"/>
        <v>1500</v>
      </c>
      <c r="H17" s="7">
        <f t="shared" si="2"/>
        <v>0.75</v>
      </c>
      <c r="I17" s="20">
        <f t="shared" si="3"/>
        <v>112900</v>
      </c>
      <c r="J17" s="98" t="s">
        <v>2</v>
      </c>
      <c r="K17" s="108">
        <v>1300000</v>
      </c>
      <c r="L17" s="26">
        <f t="shared" ref="L17:L25" si="17">IF(J17="✓",IFERROR(MAX(IF(M17&lt;=0,N17-O17,M17),0),"-"),"-")</f>
        <v>800000</v>
      </c>
      <c r="M17" s="33">
        <f t="shared" ref="M17:M25" si="18">IF(J17="✓",$M$14,"-")</f>
        <v>800000</v>
      </c>
      <c r="N17" s="33">
        <f t="shared" ref="N17:N25" si="19">IF(J17="✓",$N$14,"-")</f>
        <v>0</v>
      </c>
      <c r="O17" s="22">
        <f t="shared" si="4"/>
        <v>1902000</v>
      </c>
      <c r="P17" s="16">
        <f t="shared" si="5"/>
        <v>500000</v>
      </c>
      <c r="Q17" s="16">
        <f t="shared" si="1"/>
        <v>0</v>
      </c>
      <c r="R17" s="16">
        <f t="shared" si="6"/>
        <v>1500</v>
      </c>
      <c r="S17" s="7">
        <f t="shared" si="7"/>
        <v>0.75</v>
      </c>
      <c r="T17" s="16">
        <f t="shared" si="8"/>
        <v>28800</v>
      </c>
      <c r="U17" s="16">
        <f t="shared" si="9"/>
        <v>28800</v>
      </c>
      <c r="W17" s="38" t="s">
        <v>69</v>
      </c>
      <c r="AA17" s="2"/>
      <c r="AB17" s="84">
        <f>IF($B17="✓",IF($E17&gt;=$E37,120000,0),0)</f>
        <v>0</v>
      </c>
      <c r="AC17" s="84">
        <f>IF($B17="✓",IF($E17&gt;=$P37,120000,0),0)</f>
        <v>0</v>
      </c>
      <c r="AD17" s="84">
        <f>IF($B17="✓",IF($P17&gt;=$E37,120000,0),0)</f>
        <v>0</v>
      </c>
      <c r="AE17" s="84">
        <f>IF($B17="✓",IF($P17&gt;=$P37,120000,0),0)</f>
        <v>0</v>
      </c>
    </row>
    <row r="18" spans="2:31">
      <c r="B18" s="8" t="str">
        <f>IF(AND($C$5&gt;='参考（削除不可）（入力例用）'!$E$3,$C$5&lt;='参考（削除不可）（入力例用）'!$F$3),"✓","")</f>
        <v/>
      </c>
      <c r="C18" s="9">
        <f t="shared" si="11"/>
        <v>45231</v>
      </c>
      <c r="D18" s="6" t="str">
        <f t="shared" si="12"/>
        <v>✓</v>
      </c>
      <c r="E18" s="16">
        <f t="shared" si="13"/>
        <v>1902000</v>
      </c>
      <c r="F18" s="16">
        <f t="shared" si="0"/>
        <v>0</v>
      </c>
      <c r="G18" s="16">
        <f t="shared" si="16"/>
        <v>1500</v>
      </c>
      <c r="H18" s="7">
        <f t="shared" si="2"/>
        <v>0.75</v>
      </c>
      <c r="I18" s="20">
        <f t="shared" si="3"/>
        <v>112900</v>
      </c>
      <c r="J18" s="98" t="s">
        <v>2</v>
      </c>
      <c r="K18" s="108">
        <v>1300000</v>
      </c>
      <c r="L18" s="26">
        <f t="shared" si="17"/>
        <v>800000</v>
      </c>
      <c r="M18" s="33">
        <f t="shared" si="18"/>
        <v>800000</v>
      </c>
      <c r="N18" s="33">
        <f t="shared" si="19"/>
        <v>0</v>
      </c>
      <c r="O18" s="22">
        <f t="shared" si="4"/>
        <v>1902000</v>
      </c>
      <c r="P18" s="16">
        <f t="shared" si="5"/>
        <v>500000</v>
      </c>
      <c r="Q18" s="16">
        <f t="shared" si="1"/>
        <v>0</v>
      </c>
      <c r="R18" s="16">
        <f t="shared" si="6"/>
        <v>1500</v>
      </c>
      <c r="S18" s="7">
        <f t="shared" si="7"/>
        <v>0.75</v>
      </c>
      <c r="T18" s="16">
        <f t="shared" si="8"/>
        <v>28800</v>
      </c>
      <c r="U18" s="16">
        <f t="shared" si="9"/>
        <v>28800</v>
      </c>
      <c r="W18" s="38" t="s">
        <v>69</v>
      </c>
      <c r="AA18" s="2"/>
      <c r="AB18" s="84">
        <f>IF($B18="✓",IF($E18&gt;=$E38,120000,0),0)</f>
        <v>0</v>
      </c>
      <c r="AC18" s="84">
        <f>IF($B18="✓",IF($E18&gt;=$P38,120000,0),0)</f>
        <v>0</v>
      </c>
      <c r="AD18" s="84">
        <f>IF($B18="✓",IF($P18&gt;=$E38,120000,0),0)</f>
        <v>0</v>
      </c>
      <c r="AE18" s="84">
        <f>IF($B18="✓",IF($P18&gt;=$P38,120000,0),0)</f>
        <v>0</v>
      </c>
    </row>
    <row r="19" spans="2:31">
      <c r="B19" s="8" t="str">
        <f>IF(AND($C$5&gt;='参考（削除不可）（入力例用）'!$E$3,$C$5&lt;='参考（削除不可）（入力例用）'!$F$3),"✓","")</f>
        <v/>
      </c>
      <c r="C19" s="9">
        <f t="shared" si="11"/>
        <v>45261</v>
      </c>
      <c r="D19" s="6" t="str">
        <f t="shared" si="12"/>
        <v>✓</v>
      </c>
      <c r="E19" s="16">
        <f t="shared" si="13"/>
        <v>1902000</v>
      </c>
      <c r="F19" s="16">
        <f t="shared" si="0"/>
        <v>0</v>
      </c>
      <c r="G19" s="16">
        <f t="shared" si="16"/>
        <v>1500</v>
      </c>
      <c r="H19" s="7">
        <f t="shared" si="2"/>
        <v>0.75</v>
      </c>
      <c r="I19" s="20">
        <f t="shared" si="3"/>
        <v>112900</v>
      </c>
      <c r="J19" s="98" t="s">
        <v>2</v>
      </c>
      <c r="K19" s="108">
        <v>1300000</v>
      </c>
      <c r="L19" s="26">
        <f t="shared" si="17"/>
        <v>800000</v>
      </c>
      <c r="M19" s="33">
        <f t="shared" si="18"/>
        <v>800000</v>
      </c>
      <c r="N19" s="33">
        <f t="shared" si="19"/>
        <v>0</v>
      </c>
      <c r="O19" s="22">
        <f t="shared" si="4"/>
        <v>1902000</v>
      </c>
      <c r="P19" s="16">
        <f t="shared" si="5"/>
        <v>500000</v>
      </c>
      <c r="Q19" s="16">
        <f t="shared" si="1"/>
        <v>0</v>
      </c>
      <c r="R19" s="16">
        <f t="shared" si="6"/>
        <v>1500</v>
      </c>
      <c r="S19" s="7">
        <f t="shared" si="7"/>
        <v>0.75</v>
      </c>
      <c r="T19" s="16">
        <f t="shared" si="8"/>
        <v>28800</v>
      </c>
      <c r="U19" s="16">
        <f t="shared" si="9"/>
        <v>28800</v>
      </c>
      <c r="W19" s="38" t="s">
        <v>69</v>
      </c>
      <c r="AA19" s="2"/>
      <c r="AB19" s="84">
        <f>IF($B19="✓",IF($E19&gt;=$E39,120000,0),0)</f>
        <v>0</v>
      </c>
      <c r="AC19" s="84">
        <f>IF($B19="✓",IF($E19&gt;=$P39,120000,0),0)</f>
        <v>0</v>
      </c>
      <c r="AD19" s="84">
        <f>IF($B19="✓",IF($P19&gt;=$E39,120000,0),0)</f>
        <v>0</v>
      </c>
      <c r="AE19" s="84">
        <f>IF($B19="✓",IF($P19&gt;=$P39,120000,0),0)</f>
        <v>0</v>
      </c>
    </row>
    <row r="20" spans="2:31">
      <c r="B20" s="8" t="str">
        <f>IF(AND($C$5&gt;='参考（削除不可）（入力例用）'!$E$3,$C$5&lt;='参考（削除不可）（入力例用）'!$F$3),"✓","")</f>
        <v/>
      </c>
      <c r="C20" s="9">
        <f t="shared" si="11"/>
        <v>45292</v>
      </c>
      <c r="D20" s="6" t="str">
        <f t="shared" si="12"/>
        <v>✓</v>
      </c>
      <c r="E20" s="16">
        <f t="shared" si="13"/>
        <v>1902000</v>
      </c>
      <c r="F20" s="16">
        <f t="shared" si="0"/>
        <v>0</v>
      </c>
      <c r="G20" s="16">
        <f t="shared" si="16"/>
        <v>1500</v>
      </c>
      <c r="H20" s="7">
        <f t="shared" si="2"/>
        <v>0.75</v>
      </c>
      <c r="I20" s="20">
        <f t="shared" si="3"/>
        <v>112900</v>
      </c>
      <c r="J20" s="98" t="s">
        <v>2</v>
      </c>
      <c r="K20" s="108">
        <v>1300000</v>
      </c>
      <c r="L20" s="26">
        <f t="shared" si="17"/>
        <v>800000</v>
      </c>
      <c r="M20" s="33">
        <f t="shared" si="18"/>
        <v>800000</v>
      </c>
      <c r="N20" s="33">
        <f t="shared" si="19"/>
        <v>0</v>
      </c>
      <c r="O20" s="22">
        <f t="shared" si="4"/>
        <v>1902000</v>
      </c>
      <c r="P20" s="16">
        <f t="shared" si="5"/>
        <v>500000</v>
      </c>
      <c r="Q20" s="16">
        <f t="shared" si="1"/>
        <v>0</v>
      </c>
      <c r="R20" s="16">
        <f t="shared" si="6"/>
        <v>1500</v>
      </c>
      <c r="S20" s="7">
        <f t="shared" si="7"/>
        <v>0.75</v>
      </c>
      <c r="T20" s="16">
        <f t="shared" si="8"/>
        <v>28800</v>
      </c>
      <c r="U20" s="16">
        <f t="shared" si="9"/>
        <v>28800</v>
      </c>
      <c r="W20" s="38" t="s">
        <v>69</v>
      </c>
      <c r="AA20" s="2"/>
      <c r="AB20" s="84">
        <f>IF($B20="✓",IF($E20&gt;=$E40,120000,0),0)</f>
        <v>0</v>
      </c>
      <c r="AC20" s="84">
        <f>IF($B20="✓",IF($E20&gt;=$P40,120000,0),0)</f>
        <v>0</v>
      </c>
      <c r="AD20" s="84">
        <f>IF($B20="✓",IF($P20&gt;=$E40,120000,0),0)</f>
        <v>0</v>
      </c>
      <c r="AE20" s="84">
        <f>IF($B20="✓",IF($P20&gt;=$P40,120000,0),0)</f>
        <v>0</v>
      </c>
    </row>
    <row r="21" spans="2:31">
      <c r="B21" s="8" t="str">
        <f>IF(AND($C$5&gt;='参考（削除不可）（入力例用）'!$E$3,$C$5&lt;='参考（削除不可）（入力例用）'!$F$3),"✓","")</f>
        <v/>
      </c>
      <c r="C21" s="9">
        <f t="shared" si="11"/>
        <v>45323</v>
      </c>
      <c r="D21" s="6" t="str">
        <f t="shared" si="12"/>
        <v>✓</v>
      </c>
      <c r="E21" s="16">
        <f t="shared" si="13"/>
        <v>1902000</v>
      </c>
      <c r="F21" s="16">
        <f t="shared" si="0"/>
        <v>0</v>
      </c>
      <c r="G21" s="16">
        <f t="shared" si="16"/>
        <v>1500</v>
      </c>
      <c r="H21" s="7">
        <f t="shared" si="2"/>
        <v>0.75</v>
      </c>
      <c r="I21" s="20">
        <f t="shared" si="3"/>
        <v>112900</v>
      </c>
      <c r="J21" s="98" t="s">
        <v>2</v>
      </c>
      <c r="K21" s="108">
        <v>1300000</v>
      </c>
      <c r="L21" s="26">
        <f t="shared" si="17"/>
        <v>800000</v>
      </c>
      <c r="M21" s="33">
        <f t="shared" si="18"/>
        <v>800000</v>
      </c>
      <c r="N21" s="33">
        <f t="shared" si="19"/>
        <v>0</v>
      </c>
      <c r="O21" s="22">
        <f t="shared" si="4"/>
        <v>1902000</v>
      </c>
      <c r="P21" s="16">
        <f t="shared" si="5"/>
        <v>500000</v>
      </c>
      <c r="Q21" s="16">
        <f t="shared" si="1"/>
        <v>0</v>
      </c>
      <c r="R21" s="16">
        <f t="shared" si="6"/>
        <v>1500</v>
      </c>
      <c r="S21" s="7">
        <f t="shared" si="7"/>
        <v>0.75</v>
      </c>
      <c r="T21" s="16">
        <f t="shared" si="8"/>
        <v>28800</v>
      </c>
      <c r="U21" s="16">
        <f t="shared" si="9"/>
        <v>28800</v>
      </c>
      <c r="W21" s="38" t="s">
        <v>69</v>
      </c>
      <c r="AA21" s="2"/>
      <c r="AB21" s="84">
        <f>IF($B21="✓",IF($E21&gt;=$E41,120000,0),0)</f>
        <v>0</v>
      </c>
      <c r="AC21" s="84">
        <f>IF($B21="✓",IF($E21&gt;=$P41,120000,0),0)</f>
        <v>0</v>
      </c>
      <c r="AD21" s="84">
        <f>IF($B21="✓",IF($P21&gt;=$E41,120000,0),0)</f>
        <v>0</v>
      </c>
      <c r="AE21" s="84">
        <f>IF($B21="✓",IF($P21&gt;=$P41,120000,0),0)</f>
        <v>0</v>
      </c>
    </row>
    <row r="22" spans="2:31">
      <c r="B22" s="8" t="str">
        <f>IF(AND($C$5&gt;='参考（削除不可）（入力例用）'!$E$3,$C$5&lt;='参考（削除不可）（入力例用）'!$F$3),"✓","")</f>
        <v/>
      </c>
      <c r="C22" s="9">
        <f t="shared" si="11"/>
        <v>45352</v>
      </c>
      <c r="D22" s="6" t="str">
        <f t="shared" si="12"/>
        <v>✓</v>
      </c>
      <c r="E22" s="16">
        <f t="shared" si="13"/>
        <v>1902000</v>
      </c>
      <c r="F22" s="16">
        <f t="shared" si="0"/>
        <v>0</v>
      </c>
      <c r="G22" s="16">
        <f t="shared" si="16"/>
        <v>1500</v>
      </c>
      <c r="H22" s="7">
        <f t="shared" si="2"/>
        <v>0.75</v>
      </c>
      <c r="I22" s="20">
        <f t="shared" si="3"/>
        <v>112900</v>
      </c>
      <c r="J22" s="98" t="s">
        <v>2</v>
      </c>
      <c r="K22" s="108">
        <v>1400000</v>
      </c>
      <c r="L22" s="26">
        <f t="shared" si="17"/>
        <v>800000</v>
      </c>
      <c r="M22" s="33">
        <f t="shared" si="18"/>
        <v>800000</v>
      </c>
      <c r="N22" s="33">
        <f t="shared" si="19"/>
        <v>0</v>
      </c>
      <c r="O22" s="22">
        <f t="shared" si="4"/>
        <v>1902000</v>
      </c>
      <c r="P22" s="16">
        <f t="shared" si="5"/>
        <v>600000</v>
      </c>
      <c r="Q22" s="16">
        <f t="shared" si="1"/>
        <v>0</v>
      </c>
      <c r="R22" s="16">
        <f t="shared" si="6"/>
        <v>1500</v>
      </c>
      <c r="S22" s="7">
        <f t="shared" si="7"/>
        <v>0.75</v>
      </c>
      <c r="T22" s="16">
        <f t="shared" si="8"/>
        <v>34800</v>
      </c>
      <c r="U22" s="16">
        <f t="shared" si="9"/>
        <v>34800</v>
      </c>
      <c r="W22" s="38" t="s">
        <v>69</v>
      </c>
      <c r="AA22" s="2"/>
      <c r="AB22" s="84">
        <f>IF($B22="✓",IF($E22&gt;=$E42,120000,0),0)</f>
        <v>0</v>
      </c>
      <c r="AC22" s="84">
        <f>IF($B22="✓",IF($E22&gt;=$P42,120000,0),0)</f>
        <v>0</v>
      </c>
      <c r="AD22" s="84">
        <f>IF($B22="✓",IF($P22&gt;=$E42,120000,0),0)</f>
        <v>0</v>
      </c>
      <c r="AE22" s="84">
        <f>IF($B22="✓",IF($P22&gt;=$P42,120000,0),0)</f>
        <v>0</v>
      </c>
    </row>
    <row r="23" spans="2:31">
      <c r="B23" s="8" t="str">
        <f>IF(AND($C$5&gt;='参考（削除不可）（入力例用）'!$E$3,$C$5&lt;='参考（削除不可）（入力例用）'!$F$3),"✓","")</f>
        <v/>
      </c>
      <c r="C23" s="9">
        <f t="shared" si="11"/>
        <v>45383</v>
      </c>
      <c r="D23" s="6" t="str">
        <f t="shared" si="12"/>
        <v>✓</v>
      </c>
      <c r="E23" s="16">
        <f t="shared" si="13"/>
        <v>1902000</v>
      </c>
      <c r="F23" s="16">
        <f t="shared" si="0"/>
        <v>0</v>
      </c>
      <c r="G23" s="16">
        <f t="shared" si="16"/>
        <v>1500</v>
      </c>
      <c r="H23" s="7">
        <f t="shared" si="2"/>
        <v>0.75</v>
      </c>
      <c r="I23" s="20">
        <f t="shared" si="3"/>
        <v>112900</v>
      </c>
      <c r="J23" s="98" t="s">
        <v>2</v>
      </c>
      <c r="K23" s="108">
        <v>1500000</v>
      </c>
      <c r="L23" s="26">
        <f t="shared" si="17"/>
        <v>800000</v>
      </c>
      <c r="M23" s="33">
        <f t="shared" si="18"/>
        <v>800000</v>
      </c>
      <c r="N23" s="33">
        <f t="shared" si="19"/>
        <v>0</v>
      </c>
      <c r="O23" s="22">
        <f t="shared" si="4"/>
        <v>1902000</v>
      </c>
      <c r="P23" s="16">
        <f t="shared" si="5"/>
        <v>700000</v>
      </c>
      <c r="Q23" s="16">
        <f t="shared" si="1"/>
        <v>0</v>
      </c>
      <c r="R23" s="16">
        <f t="shared" si="6"/>
        <v>1500</v>
      </c>
      <c r="S23" s="7">
        <f t="shared" si="7"/>
        <v>0.75</v>
      </c>
      <c r="T23" s="16">
        <f t="shared" si="8"/>
        <v>40800</v>
      </c>
      <c r="U23" s="16">
        <f t="shared" si="9"/>
        <v>40800</v>
      </c>
      <c r="W23" s="38" t="s">
        <v>69</v>
      </c>
      <c r="AA23" s="2"/>
      <c r="AB23" s="84">
        <f>IF($B23="✓",IF($E23&gt;=$E43,120000,0),0)</f>
        <v>0</v>
      </c>
      <c r="AC23" s="84">
        <f>IF($B23="✓",IF($E23&gt;=$P43,120000,0),0)</f>
        <v>0</v>
      </c>
      <c r="AD23" s="84">
        <f>IF($B23="✓",IF($P23&gt;=$E43,120000,0),0)</f>
        <v>0</v>
      </c>
      <c r="AE23" s="84">
        <f>IF($B23="✓",IF($P23&gt;=$P43,120000,0),0)</f>
        <v>0</v>
      </c>
    </row>
    <row r="24" spans="2:31">
      <c r="B24" s="8" t="str">
        <f>IF(AND($C$5&gt;='参考（削除不可）（入力例用）'!$E$3,$C$5&lt;='参考（削除不可）（入力例用）'!$F$3),"✓","")</f>
        <v/>
      </c>
      <c r="C24" s="9">
        <f t="shared" si="11"/>
        <v>45413</v>
      </c>
      <c r="D24" s="6" t="str">
        <f t="shared" si="12"/>
        <v>✓</v>
      </c>
      <c r="E24" s="16">
        <f t="shared" si="13"/>
        <v>1902000</v>
      </c>
      <c r="F24" s="16">
        <f t="shared" si="0"/>
        <v>0</v>
      </c>
      <c r="G24" s="16">
        <f t="shared" si="16"/>
        <v>1500</v>
      </c>
      <c r="H24" s="7">
        <f t="shared" si="2"/>
        <v>0.75</v>
      </c>
      <c r="I24" s="20">
        <f t="shared" si="3"/>
        <v>112900</v>
      </c>
      <c r="J24" s="98" t="s">
        <v>2</v>
      </c>
      <c r="K24" s="108">
        <v>1600000</v>
      </c>
      <c r="L24" s="26">
        <f t="shared" si="17"/>
        <v>800000</v>
      </c>
      <c r="M24" s="33">
        <f t="shared" si="18"/>
        <v>800000</v>
      </c>
      <c r="N24" s="33">
        <f t="shared" si="19"/>
        <v>0</v>
      </c>
      <c r="O24" s="22">
        <f t="shared" si="4"/>
        <v>1902000</v>
      </c>
      <c r="P24" s="16">
        <f t="shared" si="5"/>
        <v>800000</v>
      </c>
      <c r="Q24" s="16">
        <f t="shared" si="1"/>
        <v>0</v>
      </c>
      <c r="R24" s="16">
        <f t="shared" si="6"/>
        <v>1500</v>
      </c>
      <c r="S24" s="7">
        <f t="shared" si="7"/>
        <v>0.75</v>
      </c>
      <c r="T24" s="16">
        <f t="shared" si="8"/>
        <v>46800</v>
      </c>
      <c r="U24" s="16">
        <f t="shared" si="9"/>
        <v>46800</v>
      </c>
      <c r="W24" s="38" t="s">
        <v>69</v>
      </c>
      <c r="AA24" s="2"/>
      <c r="AB24" s="84">
        <f>IF($B24="✓",IF($E24&gt;=$E44,120000,0),0)</f>
        <v>0</v>
      </c>
      <c r="AC24" s="84">
        <f>IF($B24="✓",IF($E24&gt;=$P44,120000,0),0)</f>
        <v>0</v>
      </c>
      <c r="AD24" s="84">
        <f>IF($B24="✓",IF($P24&gt;=$E44,120000,0),0)</f>
        <v>0</v>
      </c>
      <c r="AE24" s="84">
        <f>IF($B24="✓",IF($P24&gt;=$P44,120000,0),0)</f>
        <v>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/>
      </c>
      <c r="C25" s="9">
        <f t="shared" si="11"/>
        <v>45444</v>
      </c>
      <c r="D25" s="6" t="str">
        <f t="shared" si="12"/>
        <v>✓</v>
      </c>
      <c r="E25" s="16">
        <f t="shared" si="13"/>
        <v>1902000</v>
      </c>
      <c r="F25" s="16">
        <f t="shared" si="0"/>
        <v>0</v>
      </c>
      <c r="G25" s="16">
        <f t="shared" si="16"/>
        <v>1500</v>
      </c>
      <c r="H25" s="7">
        <f t="shared" si="2"/>
        <v>0.75</v>
      </c>
      <c r="I25" s="20">
        <f t="shared" si="3"/>
        <v>112900</v>
      </c>
      <c r="J25" s="99" t="s">
        <v>2</v>
      </c>
      <c r="K25" s="109">
        <v>1700000</v>
      </c>
      <c r="L25" s="26">
        <f t="shared" si="17"/>
        <v>800000</v>
      </c>
      <c r="M25" s="33">
        <f t="shared" si="18"/>
        <v>800000</v>
      </c>
      <c r="N25" s="33">
        <f t="shared" si="19"/>
        <v>0</v>
      </c>
      <c r="O25" s="22">
        <f t="shared" si="4"/>
        <v>1902000</v>
      </c>
      <c r="P25" s="16">
        <f t="shared" si="5"/>
        <v>900000</v>
      </c>
      <c r="Q25" s="16">
        <f t="shared" si="1"/>
        <v>0</v>
      </c>
      <c r="R25" s="16">
        <f t="shared" si="6"/>
        <v>1500</v>
      </c>
      <c r="S25" s="7">
        <f t="shared" si="7"/>
        <v>0.75</v>
      </c>
      <c r="T25" s="16">
        <f t="shared" si="8"/>
        <v>52800</v>
      </c>
      <c r="U25" s="16">
        <f t="shared" si="9"/>
        <v>52800</v>
      </c>
      <c r="W25" s="38" t="s">
        <v>69</v>
      </c>
      <c r="AA25" s="2"/>
      <c r="AB25" s="84">
        <f>IF($B25="✓",IF($E25&gt;=$E45,120000,0),0)</f>
        <v>0</v>
      </c>
      <c r="AC25" s="84">
        <f>IF($B25="✓",IF($E25&gt;=$P45,120000,0),0)</f>
        <v>0</v>
      </c>
      <c r="AD25" s="84">
        <f>IF($B25="✓",IF($P25&gt;=$E45,120000,0),0)</f>
        <v>0</v>
      </c>
      <c r="AE25" s="84">
        <f>IF($B25="✓",IF($P25&gt;=$P45,120000,0),0)</f>
        <v>0</v>
      </c>
    </row>
    <row r="26" spans="2:31" ht="18.600000000000001" thickTop="1"/>
    <row r="27" spans="2:31" ht="18" customHeight="1" thickBot="1">
      <c r="B27" s="137" t="s">
        <v>48</v>
      </c>
      <c r="C27" s="140" t="s">
        <v>82</v>
      </c>
      <c r="D27" s="123" t="s">
        <v>45</v>
      </c>
      <c r="E27" s="143" t="s">
        <v>77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W27" s="128" t="s">
        <v>80</v>
      </c>
      <c r="X27" s="129"/>
    </row>
    <row r="28" spans="2:31" ht="18.600000000000001" thickTop="1">
      <c r="B28" s="138"/>
      <c r="C28" s="141"/>
      <c r="D28" s="126"/>
      <c r="E28" s="130" t="s">
        <v>39</v>
      </c>
      <c r="F28" s="131"/>
      <c r="G28" s="131"/>
      <c r="H28" s="131"/>
      <c r="I28" s="132"/>
      <c r="J28" s="130" t="s">
        <v>40</v>
      </c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133" t="s">
        <v>49</v>
      </c>
      <c r="W28" s="134" t="s">
        <v>51</v>
      </c>
      <c r="X28" s="135" t="s">
        <v>50</v>
      </c>
      <c r="AA28" s="2"/>
      <c r="AB28" s="17" t="s">
        <v>65</v>
      </c>
      <c r="AC28" s="17" t="s">
        <v>66</v>
      </c>
      <c r="AD28" s="17" t="s">
        <v>67</v>
      </c>
      <c r="AE28" s="17" t="s">
        <v>68</v>
      </c>
    </row>
    <row r="29" spans="2:31" ht="21" customHeight="1">
      <c r="B29" s="138"/>
      <c r="C29" s="141"/>
      <c r="D29" s="126"/>
      <c r="E29" s="123" t="s">
        <v>43</v>
      </c>
      <c r="F29" s="123" t="s">
        <v>59</v>
      </c>
      <c r="G29" s="123" t="s">
        <v>42</v>
      </c>
      <c r="H29" s="123" t="s">
        <v>46</v>
      </c>
      <c r="I29" s="123" t="s">
        <v>60</v>
      </c>
      <c r="J29" s="123" t="s">
        <v>47</v>
      </c>
      <c r="K29" s="123" t="s">
        <v>37</v>
      </c>
      <c r="L29" s="127" t="s">
        <v>38</v>
      </c>
      <c r="M29" s="10"/>
      <c r="N29" s="10"/>
      <c r="O29" s="11"/>
      <c r="P29" s="123" t="s">
        <v>44</v>
      </c>
      <c r="Q29" s="123" t="s">
        <v>59</v>
      </c>
      <c r="R29" s="123" t="s">
        <v>41</v>
      </c>
      <c r="S29" s="123" t="s">
        <v>46</v>
      </c>
      <c r="T29" s="123" t="s">
        <v>61</v>
      </c>
      <c r="U29" s="133"/>
      <c r="W29" s="134"/>
      <c r="X29" s="136"/>
      <c r="AA29" s="37" t="s">
        <v>63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9"/>
      <c r="C30" s="142"/>
      <c r="D30" s="126"/>
      <c r="E30" s="126"/>
      <c r="F30" s="124"/>
      <c r="G30" s="126"/>
      <c r="H30" s="124"/>
      <c r="I30" s="124"/>
      <c r="J30" s="126"/>
      <c r="K30" s="126"/>
      <c r="L30" s="124"/>
      <c r="M30" s="18" t="s">
        <v>71</v>
      </c>
      <c r="N30" s="18" t="s">
        <v>73</v>
      </c>
      <c r="O30" s="5" t="s">
        <v>75</v>
      </c>
      <c r="P30" s="124"/>
      <c r="Q30" s="124"/>
      <c r="R30" s="124"/>
      <c r="S30" s="124"/>
      <c r="T30" s="124"/>
      <c r="U30" s="133"/>
      <c r="W30" s="134"/>
      <c r="X30" s="136"/>
      <c r="AA30" s="37" t="s">
        <v>64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>✓</v>
      </c>
      <c r="C31" s="23">
        <f>DATE($C$3,4,1)</f>
        <v>45017</v>
      </c>
      <c r="D31" s="110" t="s">
        <v>36</v>
      </c>
      <c r="E31" s="101">
        <v>1803000</v>
      </c>
      <c r="F31" s="24">
        <f t="shared" ref="F31:F45" si="20">IF($B31="✓",IF($J11="✓",IF($J31="✓",0,$AD31),IF($J31="✓",0,$AB31)),0)</f>
        <v>120000</v>
      </c>
      <c r="G31" s="93">
        <v>1500</v>
      </c>
      <c r="H31" s="25">
        <f t="shared" ref="H31:H45" si="21">IF(D31="✓",3/4,1)</f>
        <v>0.75</v>
      </c>
      <c r="I31" s="19">
        <f t="shared" ref="I31:I45" si="22">MAX(ROUNDDOWN(((E31-F31)*0.06-G31*H31),-2),0)</f>
        <v>99800</v>
      </c>
      <c r="J31" s="94"/>
      <c r="K31" s="104"/>
      <c r="L31" s="24" t="str">
        <f t="shared" ref="L31:L45" si="23">IF(J31="✓",IFERROR(MAX(IF(M31&lt;=0,N31-O31,M31),0),"-"),"-")</f>
        <v>-</v>
      </c>
      <c r="M31" s="100"/>
      <c r="N31" s="101"/>
      <c r="O31" s="21" t="str">
        <f>IF(J31="✓",E31,"-")</f>
        <v>-</v>
      </c>
      <c r="P31" s="15">
        <f t="shared" ref="P31:P45" si="24">IF(J31="✓",MAX(K31-L31,0),0)</f>
        <v>0</v>
      </c>
      <c r="Q31" s="15" t="str">
        <f t="shared" ref="Q31:Q45" si="25">IF(J31="✓",IF($B11="✓",IF($J11="✓",IF($J31="✓",$AE31,0),IF($J51="✓",$AC31,0)),0),"-")</f>
        <v>-</v>
      </c>
      <c r="R31" s="15" t="str">
        <f t="shared" ref="R31:R45" si="26">IF(J31="✓",G31,"-")</f>
        <v>-</v>
      </c>
      <c r="S31" s="14" t="str">
        <f t="shared" ref="S31:S45" si="27">IF(J31="✓",IF(D31="✓",3/4,1),"-")</f>
        <v>-</v>
      </c>
      <c r="T31" s="15" t="str">
        <f>IF(J31="✓",MAX(ROUNDDOWN(((P31-Q31)*0.06-R31*S31),-2),0),"-")</f>
        <v>-</v>
      </c>
      <c r="U31" s="15">
        <f>IF(J31="✓",T31,I31)</f>
        <v>99800</v>
      </c>
      <c r="V31" s="45"/>
      <c r="W31" s="19">
        <f>SUM(I11,I31)</f>
        <v>206700</v>
      </c>
      <c r="X31" s="46">
        <f>SUM(U11,U31)</f>
        <v>206700</v>
      </c>
      <c r="Y31" s="79"/>
      <c r="Z31" s="79"/>
      <c r="AA31" s="2"/>
      <c r="AB31" s="84">
        <f>IF($B31="✓",IF($E11&gt;=$E31,0,120000),0)</f>
        <v>120000</v>
      </c>
      <c r="AC31" s="84">
        <f>IF($B31="✓",IF($E11&gt;=$P31,0,120000),0)</f>
        <v>0</v>
      </c>
      <c r="AD31" s="84">
        <f>IF($B31="✓",IF($P11&gt;=$E31,0,120000),0)</f>
        <v>120000</v>
      </c>
      <c r="AE31" s="84">
        <f>IF($B31="✓",IF($P11&gt;=$P31,0,120000),0)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>✓</v>
      </c>
      <c r="C32" s="13">
        <f>EDATE(C31,1)</f>
        <v>45047</v>
      </c>
      <c r="D32" s="29" t="str">
        <f>IF($D$31="✓",$D$31,"")</f>
        <v>✓</v>
      </c>
      <c r="E32" s="30">
        <f>$E$31</f>
        <v>1803000</v>
      </c>
      <c r="F32" s="15">
        <f t="shared" si="20"/>
        <v>120000</v>
      </c>
      <c r="G32" s="30">
        <f>$G$31</f>
        <v>1500</v>
      </c>
      <c r="H32" s="14">
        <f t="shared" si="21"/>
        <v>0.75</v>
      </c>
      <c r="I32" s="19">
        <f t="shared" si="22"/>
        <v>99800</v>
      </c>
      <c r="J32" s="95"/>
      <c r="K32" s="105"/>
      <c r="L32" s="24" t="str">
        <f t="shared" si="23"/>
        <v>-</v>
      </c>
      <c r="M32" s="34" t="str">
        <f>IF(J32="✓",$M$31,"-")</f>
        <v>-</v>
      </c>
      <c r="N32" s="34" t="str">
        <f>IF(J32="✓",$N$31,"-")</f>
        <v>-</v>
      </c>
      <c r="O32" s="21" t="str">
        <f t="shared" ref="O32:O45" si="28">IF(J32="✓",E32,"-")</f>
        <v>-</v>
      </c>
      <c r="P32" s="15">
        <f t="shared" si="24"/>
        <v>0</v>
      </c>
      <c r="Q32" s="15" t="str">
        <f t="shared" si="25"/>
        <v>-</v>
      </c>
      <c r="R32" s="15" t="str">
        <f t="shared" si="26"/>
        <v>-</v>
      </c>
      <c r="S32" s="14" t="str">
        <f t="shared" si="27"/>
        <v>-</v>
      </c>
      <c r="T32" s="15" t="str">
        <f t="shared" ref="T32:T45" si="29">IF(J32="✓",MAX(ROUNDDOWN(((P32-Q32)*0.06-R32*S32),-2),0),"-")</f>
        <v>-</v>
      </c>
      <c r="U32" s="15">
        <f t="shared" ref="U31:U45" si="30">IF(J32="✓",T32,I32)</f>
        <v>99800</v>
      </c>
      <c r="V32" s="45"/>
      <c r="W32" s="19">
        <f>SUM(I12,I32)</f>
        <v>206700</v>
      </c>
      <c r="X32" s="46">
        <f>SUM(U12,U32)</f>
        <v>206700</v>
      </c>
      <c r="Y32" s="79" t="str">
        <f>IF(Y33="←収入回復届出","←最終支給月",IF(X31&lt;154500,IF(X32&gt;=154500,"←収入回復届出",""),""))</f>
        <v/>
      </c>
      <c r="Z32" s="79"/>
      <c r="AA32" s="2"/>
      <c r="AB32" s="84">
        <f>IF($B32="✓",IF($E12&gt;=$E32,0,120000),0)</f>
        <v>120000</v>
      </c>
      <c r="AC32" s="84">
        <f>IF($B32="✓",IF($E12&gt;=$P32,0,120000),0)</f>
        <v>0</v>
      </c>
      <c r="AD32" s="84">
        <f>IF($B32="✓",IF($P12&gt;=$E32,0,120000),0)</f>
        <v>120000</v>
      </c>
      <c r="AE32" s="84">
        <f>IF($B32="✓",IF($P12&gt;=$P32,0,120000),0)</f>
        <v>0</v>
      </c>
    </row>
    <row r="33" spans="1:31" ht="18.600000000000001" thickBot="1">
      <c r="A33" s="83"/>
      <c r="B33" s="50" t="str">
        <f>IF(AND($C$5&gt;='参考（削除不可）（入力例用）'!$C$3,$C$5&lt;='参考（削除不可）（入力例用）'!$D$3),"✓","")</f>
        <v>✓</v>
      </c>
      <c r="C33" s="51">
        <f>EDATE(C32,1)</f>
        <v>45078</v>
      </c>
      <c r="D33" s="28" t="str">
        <f>IF($D$31="✓",$D$31,"")</f>
        <v>✓</v>
      </c>
      <c r="E33" s="27">
        <f>$E$31</f>
        <v>1803000</v>
      </c>
      <c r="F33" s="52">
        <f t="shared" si="20"/>
        <v>120000</v>
      </c>
      <c r="G33" s="27">
        <f>$G$31</f>
        <v>1500</v>
      </c>
      <c r="H33" s="53">
        <f t="shared" si="21"/>
        <v>0.75</v>
      </c>
      <c r="I33" s="54">
        <f t="shared" si="22"/>
        <v>99800</v>
      </c>
      <c r="J33" s="96"/>
      <c r="K33" s="106"/>
      <c r="L33" s="55" t="str">
        <f t="shared" si="23"/>
        <v>-</v>
      </c>
      <c r="M33" s="35" t="str">
        <f>IF(J33="✓",$M$31,"-")</f>
        <v>-</v>
      </c>
      <c r="N33" s="35" t="str">
        <f>IF(J33="✓",$N$31,"-")</f>
        <v>-</v>
      </c>
      <c r="O33" s="56" t="str">
        <f t="shared" si="28"/>
        <v>-</v>
      </c>
      <c r="P33" s="52">
        <f t="shared" si="24"/>
        <v>0</v>
      </c>
      <c r="Q33" s="52" t="str">
        <f t="shared" si="25"/>
        <v>-</v>
      </c>
      <c r="R33" s="52" t="str">
        <f t="shared" si="26"/>
        <v>-</v>
      </c>
      <c r="S33" s="53" t="str">
        <f t="shared" si="27"/>
        <v>-</v>
      </c>
      <c r="T33" s="52" t="str">
        <f t="shared" si="29"/>
        <v>-</v>
      </c>
      <c r="U33" s="52">
        <f t="shared" si="30"/>
        <v>99800</v>
      </c>
      <c r="V33" s="69"/>
      <c r="W33" s="54">
        <f>SUM(I13,I33)</f>
        <v>206700</v>
      </c>
      <c r="X33" s="70">
        <f>SUM(U13,U33)</f>
        <v>206700</v>
      </c>
      <c r="Y33" s="80" t="str">
        <f t="shared" ref="Y33:Y44" si="31">IF(Y34="←収入回復届出","←最終支給月",IF(X32&lt;154500,IF(X33&gt;=154500,"←収入回復届出",""),""))</f>
        <v/>
      </c>
      <c r="Z33" s="75"/>
      <c r="AA33" s="2"/>
      <c r="AB33" s="84">
        <f>IF($B33="✓",IF($E13&gt;=$E33,0,120000),0)</f>
        <v>120000</v>
      </c>
      <c r="AC33" s="84">
        <f>IF($B33="✓",IF($E13&gt;=$P33,0,120000),0)</f>
        <v>0</v>
      </c>
      <c r="AD33" s="84">
        <f>IF($B33="✓",IF($P13&gt;=$E33,0,120000),0)</f>
        <v>120000</v>
      </c>
      <c r="AE33" s="84">
        <f>IF($B33="✓",IF($P13&gt;=$P33,0,120000),0)</f>
        <v>0</v>
      </c>
    </row>
    <row r="34" spans="1:31" ht="19.2" thickTop="1" thickBot="1">
      <c r="A34" s="67"/>
      <c r="B34" s="59" t="str">
        <f>IF(AND($C$5&gt;='参考（削除不可）（入力例用）'!$E$3,$C$5&lt;='参考（削除不可）（入力例用）'!$F$3),"✓","")</f>
        <v/>
      </c>
      <c r="C34" s="60">
        <f>EDATE(C33,1)</f>
        <v>45108</v>
      </c>
      <c r="D34" s="111" t="s">
        <v>36</v>
      </c>
      <c r="E34" s="103">
        <v>1901000</v>
      </c>
      <c r="F34" s="61">
        <f t="shared" si="20"/>
        <v>0</v>
      </c>
      <c r="G34" s="92">
        <v>1500</v>
      </c>
      <c r="H34" s="62">
        <f t="shared" si="21"/>
        <v>0.75</v>
      </c>
      <c r="I34" s="63">
        <f t="shared" si="22"/>
        <v>112900</v>
      </c>
      <c r="J34" s="97"/>
      <c r="K34" s="107"/>
      <c r="L34" s="61" t="str">
        <f t="shared" si="23"/>
        <v>-</v>
      </c>
      <c r="M34" s="102"/>
      <c r="N34" s="103"/>
      <c r="O34" s="64" t="str">
        <f t="shared" si="28"/>
        <v>-</v>
      </c>
      <c r="P34" s="65">
        <f t="shared" si="24"/>
        <v>0</v>
      </c>
      <c r="Q34" s="65" t="str">
        <f t="shared" si="25"/>
        <v>-</v>
      </c>
      <c r="R34" s="65" t="str">
        <f>IF(J34="✓",G34,"-")</f>
        <v>-</v>
      </c>
      <c r="S34" s="66" t="str">
        <f t="shared" si="27"/>
        <v>-</v>
      </c>
      <c r="T34" s="65" t="str">
        <f t="shared" si="29"/>
        <v>-</v>
      </c>
      <c r="U34" s="65">
        <f t="shared" si="30"/>
        <v>112900</v>
      </c>
      <c r="V34" s="71"/>
      <c r="W34" s="63">
        <f t="shared" ref="W32:W45" si="32">SUM(I14,I34)</f>
        <v>225800</v>
      </c>
      <c r="X34" s="72">
        <f>SUM(U14,U34)</f>
        <v>225800</v>
      </c>
      <c r="Y34" s="81" t="str">
        <f t="shared" si="31"/>
        <v/>
      </c>
      <c r="Z34" s="76"/>
      <c r="AA34" s="2"/>
      <c r="AB34" s="84">
        <f>IF($B34="✓",IF($E14&gt;=$E34,0,120000),0)</f>
        <v>0</v>
      </c>
      <c r="AC34" s="84">
        <f>IF($B34="✓",IF($E14&gt;=$P34,0,120000),0)</f>
        <v>0</v>
      </c>
      <c r="AD34" s="84">
        <f>IF($B34="✓",IF($P14&gt;=$E34,0,120000),0)</f>
        <v>0</v>
      </c>
      <c r="AE34" s="84">
        <f>IF($B34="✓",IF($P14&gt;=$P34,0,120000),0)</f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/>
      </c>
      <c r="C35" s="9">
        <f t="shared" ref="C35:C45" si="33">EDATE(C34,1)</f>
        <v>45139</v>
      </c>
      <c r="D35" s="32" t="str">
        <f t="shared" ref="D35:D45" si="34">IF($D$34="✓",$D$34,"")</f>
        <v>✓</v>
      </c>
      <c r="E35" s="31">
        <f t="shared" ref="E35:E45" si="35">$E$34</f>
        <v>1901000</v>
      </c>
      <c r="F35" s="16">
        <f t="shared" si="20"/>
        <v>0</v>
      </c>
      <c r="G35" s="31">
        <f t="shared" ref="G35:G45" si="36">$G$34</f>
        <v>1500</v>
      </c>
      <c r="H35" s="7">
        <f t="shared" si="21"/>
        <v>0.75</v>
      </c>
      <c r="I35" s="20">
        <f t="shared" si="22"/>
        <v>112900</v>
      </c>
      <c r="J35" s="98"/>
      <c r="K35" s="108"/>
      <c r="L35" s="26" t="str">
        <f t="shared" si="23"/>
        <v>-</v>
      </c>
      <c r="M35" s="33" t="str">
        <f>IF(J35="✓",$M$34,"-")</f>
        <v>-</v>
      </c>
      <c r="N35" s="33" t="str">
        <f t="shared" ref="N35:N45" si="37">IF(J35="✓",$N$34,"-")</f>
        <v>-</v>
      </c>
      <c r="O35" s="22" t="str">
        <f t="shared" si="28"/>
        <v>-</v>
      </c>
      <c r="P35" s="16">
        <f t="shared" si="24"/>
        <v>0</v>
      </c>
      <c r="Q35" s="16" t="str">
        <f t="shared" si="25"/>
        <v>-</v>
      </c>
      <c r="R35" s="16" t="str">
        <f t="shared" si="26"/>
        <v>-</v>
      </c>
      <c r="S35" s="7" t="str">
        <f t="shared" si="27"/>
        <v>-</v>
      </c>
      <c r="T35" s="16" t="str">
        <f t="shared" si="29"/>
        <v>-</v>
      </c>
      <c r="U35" s="16">
        <f>IF(J35="✓",T35,I35)</f>
        <v>112900</v>
      </c>
      <c r="V35" s="47"/>
      <c r="W35" s="20">
        <f t="shared" si="32"/>
        <v>225800</v>
      </c>
      <c r="X35" s="48">
        <f>SUM(U15,U35)</f>
        <v>225800</v>
      </c>
      <c r="Y35" s="82" t="str">
        <f t="shared" si="31"/>
        <v/>
      </c>
      <c r="Z35" s="82"/>
      <c r="AA35" s="2"/>
      <c r="AB35" s="84">
        <f>IF($B35="✓",IF($E15&gt;=$E35,0,120000),0)</f>
        <v>0</v>
      </c>
      <c r="AC35" s="84">
        <f>IF($B35="✓",IF($E15&gt;=$P35,0,120000),0)</f>
        <v>0</v>
      </c>
      <c r="AD35" s="84">
        <f>IF($B35="✓",IF($P15&gt;=$E35,0,120000),0)</f>
        <v>0</v>
      </c>
      <c r="AE35" s="84">
        <f>IF($B35="✓",IF($P15&gt;=$P35,0,120000),0)</f>
        <v>0</v>
      </c>
    </row>
    <row r="36" spans="1:31">
      <c r="B36" s="8" t="str">
        <f>IF(AND($C$5&gt;='参考（削除不可）（入力例用）'!$E$3,$C$5&lt;='参考（削除不可）（入力例用）'!$F$3),"✓","")</f>
        <v/>
      </c>
      <c r="C36" s="9">
        <f t="shared" si="33"/>
        <v>45170</v>
      </c>
      <c r="D36" s="6" t="str">
        <f t="shared" si="34"/>
        <v>✓</v>
      </c>
      <c r="E36" s="16">
        <f t="shared" si="35"/>
        <v>1901000</v>
      </c>
      <c r="F36" s="16">
        <f t="shared" si="20"/>
        <v>0</v>
      </c>
      <c r="G36" s="16">
        <f t="shared" si="36"/>
        <v>1500</v>
      </c>
      <c r="H36" s="7">
        <f t="shared" si="21"/>
        <v>0.75</v>
      </c>
      <c r="I36" s="20">
        <f t="shared" si="22"/>
        <v>112900</v>
      </c>
      <c r="J36" s="98"/>
      <c r="K36" s="108"/>
      <c r="L36" s="26" t="str">
        <f t="shared" si="23"/>
        <v>-</v>
      </c>
      <c r="M36" s="33" t="str">
        <f t="shared" ref="M36:M45" si="38">IF(J36="✓",$M$34,"-")</f>
        <v>-</v>
      </c>
      <c r="N36" s="33" t="str">
        <f t="shared" si="37"/>
        <v>-</v>
      </c>
      <c r="O36" s="22" t="str">
        <f t="shared" si="28"/>
        <v>-</v>
      </c>
      <c r="P36" s="16">
        <f>IF(J36="✓",MAX(K36-L36,0),0)</f>
        <v>0</v>
      </c>
      <c r="Q36" s="16" t="str">
        <f t="shared" si="25"/>
        <v>-</v>
      </c>
      <c r="R36" s="16" t="str">
        <f t="shared" si="26"/>
        <v>-</v>
      </c>
      <c r="S36" s="7" t="str">
        <f t="shared" si="27"/>
        <v>-</v>
      </c>
      <c r="T36" s="16" t="str">
        <f t="shared" si="29"/>
        <v>-</v>
      </c>
      <c r="U36" s="16">
        <f t="shared" si="30"/>
        <v>112900</v>
      </c>
      <c r="V36" s="47"/>
      <c r="W36" s="20">
        <f t="shared" si="32"/>
        <v>225800</v>
      </c>
      <c r="X36" s="48">
        <f>SUM(U16,U36)</f>
        <v>225800</v>
      </c>
      <c r="Y36" s="82" t="str">
        <f t="shared" si="31"/>
        <v/>
      </c>
      <c r="Z36" s="82"/>
      <c r="AA36" s="2"/>
      <c r="AB36" s="84">
        <f>IF($B36="✓",IF($E16&gt;=$E36,0,120000),0)</f>
        <v>0</v>
      </c>
      <c r="AC36" s="84">
        <f>IF($B36="✓",IF($E16&gt;=$P36,0,120000),0)</f>
        <v>0</v>
      </c>
      <c r="AD36" s="84">
        <f>IF($B36="✓",IF($P16&gt;=$E36,0,120000),0)</f>
        <v>0</v>
      </c>
      <c r="AE36" s="84">
        <f>IF($B36="✓",IF($P16&gt;=$P36,0,120000),0)</f>
        <v>0</v>
      </c>
    </row>
    <row r="37" spans="1:31">
      <c r="B37" s="8" t="str">
        <f>IF(AND($C$5&gt;='参考（削除不可）（入力例用）'!$E$3,$C$5&lt;='参考（削除不可）（入力例用）'!$F$3),"✓","")</f>
        <v/>
      </c>
      <c r="C37" s="9">
        <f t="shared" si="33"/>
        <v>45200</v>
      </c>
      <c r="D37" s="6" t="str">
        <f t="shared" si="34"/>
        <v>✓</v>
      </c>
      <c r="E37" s="16">
        <f t="shared" si="35"/>
        <v>1901000</v>
      </c>
      <c r="F37" s="16">
        <f t="shared" si="20"/>
        <v>0</v>
      </c>
      <c r="G37" s="16">
        <f t="shared" si="36"/>
        <v>1500</v>
      </c>
      <c r="H37" s="7">
        <f t="shared" si="21"/>
        <v>0.75</v>
      </c>
      <c r="I37" s="20">
        <f t="shared" si="22"/>
        <v>112900</v>
      </c>
      <c r="J37" s="98"/>
      <c r="K37" s="108"/>
      <c r="L37" s="26" t="str">
        <f t="shared" si="23"/>
        <v>-</v>
      </c>
      <c r="M37" s="33" t="str">
        <f>IF(J37="✓",$M$34,"-")</f>
        <v>-</v>
      </c>
      <c r="N37" s="33" t="str">
        <f t="shared" si="37"/>
        <v>-</v>
      </c>
      <c r="O37" s="22" t="str">
        <f t="shared" si="28"/>
        <v>-</v>
      </c>
      <c r="P37" s="16">
        <f>IF(J37="✓",MAX(K37-L37,0),0)</f>
        <v>0</v>
      </c>
      <c r="Q37" s="16" t="str">
        <f t="shared" si="25"/>
        <v>-</v>
      </c>
      <c r="R37" s="16" t="str">
        <f t="shared" si="26"/>
        <v>-</v>
      </c>
      <c r="S37" s="7" t="str">
        <f t="shared" si="27"/>
        <v>-</v>
      </c>
      <c r="T37" s="16" t="str">
        <f t="shared" si="29"/>
        <v>-</v>
      </c>
      <c r="U37" s="16">
        <f t="shared" si="30"/>
        <v>112900</v>
      </c>
      <c r="V37" s="47"/>
      <c r="W37" s="20">
        <f>SUM(I17,I37)</f>
        <v>225800</v>
      </c>
      <c r="X37" s="48">
        <f>SUM(U17,U37)</f>
        <v>141700</v>
      </c>
      <c r="Y37" s="82" t="str">
        <f t="shared" si="31"/>
        <v/>
      </c>
      <c r="Z37" s="82"/>
      <c r="AA37" s="2"/>
      <c r="AB37" s="84">
        <f>IF($B37="✓",IF($E17&gt;=$E37,0,120000),0)</f>
        <v>0</v>
      </c>
      <c r="AC37" s="84">
        <f>IF($B37="✓",IF($E17&gt;=$P37,0,120000),0)</f>
        <v>0</v>
      </c>
      <c r="AD37" s="84">
        <f>IF($B37="✓",IF($P17&gt;=$E37,0,120000),0)</f>
        <v>0</v>
      </c>
      <c r="AE37" s="84">
        <f>IF($B37="✓",IF($P17&gt;=$P37,0,120000),0)</f>
        <v>0</v>
      </c>
    </row>
    <row r="38" spans="1:31">
      <c r="B38" s="8" t="str">
        <f>IF(AND($C$5&gt;='参考（削除不可）（入力例用）'!$E$3,$C$5&lt;='参考（削除不可）（入力例用）'!$F$3),"✓","")</f>
        <v/>
      </c>
      <c r="C38" s="9">
        <f t="shared" si="33"/>
        <v>45231</v>
      </c>
      <c r="D38" s="6" t="str">
        <f t="shared" si="34"/>
        <v>✓</v>
      </c>
      <c r="E38" s="16">
        <f t="shared" si="35"/>
        <v>1901000</v>
      </c>
      <c r="F38" s="16">
        <f t="shared" si="20"/>
        <v>0</v>
      </c>
      <c r="G38" s="16">
        <f t="shared" si="36"/>
        <v>1500</v>
      </c>
      <c r="H38" s="7">
        <f t="shared" si="21"/>
        <v>0.75</v>
      </c>
      <c r="I38" s="20">
        <f t="shared" si="22"/>
        <v>112900</v>
      </c>
      <c r="J38" s="98"/>
      <c r="K38" s="108"/>
      <c r="L38" s="26" t="str">
        <f t="shared" si="23"/>
        <v>-</v>
      </c>
      <c r="M38" s="33" t="str">
        <f t="shared" si="38"/>
        <v>-</v>
      </c>
      <c r="N38" s="33" t="str">
        <f t="shared" si="37"/>
        <v>-</v>
      </c>
      <c r="O38" s="22" t="str">
        <f t="shared" si="28"/>
        <v>-</v>
      </c>
      <c r="P38" s="16">
        <f t="shared" si="24"/>
        <v>0</v>
      </c>
      <c r="Q38" s="16" t="str">
        <f t="shared" si="25"/>
        <v>-</v>
      </c>
      <c r="R38" s="16" t="str">
        <f t="shared" si="26"/>
        <v>-</v>
      </c>
      <c r="S38" s="7" t="str">
        <f t="shared" si="27"/>
        <v>-</v>
      </c>
      <c r="T38" s="16" t="str">
        <f t="shared" si="29"/>
        <v>-</v>
      </c>
      <c r="U38" s="16">
        <f t="shared" si="30"/>
        <v>112900</v>
      </c>
      <c r="V38" s="47"/>
      <c r="W38" s="20">
        <f t="shared" si="32"/>
        <v>225800</v>
      </c>
      <c r="X38" s="48">
        <f>SUM(U18,U38)</f>
        <v>141700</v>
      </c>
      <c r="Y38" s="82" t="str">
        <f t="shared" si="31"/>
        <v/>
      </c>
      <c r="Z38" s="82"/>
      <c r="AA38" s="2"/>
      <c r="AB38" s="84">
        <f>IF($B38="✓",IF($E18&gt;=$E38,0,120000),0)</f>
        <v>0</v>
      </c>
      <c r="AC38" s="84">
        <f>IF($B38="✓",IF($E18&gt;=$P38,0,120000),0)</f>
        <v>0</v>
      </c>
      <c r="AD38" s="84">
        <f>IF($B38="✓",IF($P18&gt;=$E38,0,120000),0)</f>
        <v>0</v>
      </c>
      <c r="AE38" s="84">
        <f>IF($B38="✓",IF($P18&gt;=$P38,0,120000),0)</f>
        <v>0</v>
      </c>
    </row>
    <row r="39" spans="1:31">
      <c r="B39" s="8" t="str">
        <f>IF(AND($C$5&gt;='参考（削除不可）（入力例用）'!$E$3,$C$5&lt;='参考（削除不可）（入力例用）'!$F$3),"✓","")</f>
        <v/>
      </c>
      <c r="C39" s="9">
        <f t="shared" si="33"/>
        <v>45261</v>
      </c>
      <c r="D39" s="6" t="str">
        <f t="shared" si="34"/>
        <v>✓</v>
      </c>
      <c r="E39" s="16">
        <f t="shared" si="35"/>
        <v>1901000</v>
      </c>
      <c r="F39" s="16">
        <f t="shared" si="20"/>
        <v>0</v>
      </c>
      <c r="G39" s="16">
        <f t="shared" si="36"/>
        <v>1500</v>
      </c>
      <c r="H39" s="7">
        <f t="shared" si="21"/>
        <v>0.75</v>
      </c>
      <c r="I39" s="20">
        <f t="shared" si="22"/>
        <v>112900</v>
      </c>
      <c r="J39" s="98"/>
      <c r="K39" s="108"/>
      <c r="L39" s="26" t="str">
        <f t="shared" si="23"/>
        <v>-</v>
      </c>
      <c r="M39" s="33" t="str">
        <f t="shared" si="38"/>
        <v>-</v>
      </c>
      <c r="N39" s="33" t="str">
        <f t="shared" si="37"/>
        <v>-</v>
      </c>
      <c r="O39" s="22" t="str">
        <f t="shared" si="28"/>
        <v>-</v>
      </c>
      <c r="P39" s="16">
        <f t="shared" si="24"/>
        <v>0</v>
      </c>
      <c r="Q39" s="16" t="str">
        <f t="shared" si="25"/>
        <v>-</v>
      </c>
      <c r="R39" s="16" t="str">
        <f t="shared" si="26"/>
        <v>-</v>
      </c>
      <c r="S39" s="7" t="str">
        <f t="shared" si="27"/>
        <v>-</v>
      </c>
      <c r="T39" s="16" t="str">
        <f t="shared" si="29"/>
        <v>-</v>
      </c>
      <c r="U39" s="16">
        <f t="shared" si="30"/>
        <v>112900</v>
      </c>
      <c r="V39" s="47"/>
      <c r="W39" s="20">
        <f t="shared" si="32"/>
        <v>225800</v>
      </c>
      <c r="X39" s="48">
        <f>SUM(U19,U39)</f>
        <v>141700</v>
      </c>
      <c r="Y39" s="82" t="str">
        <f t="shared" si="31"/>
        <v/>
      </c>
      <c r="Z39" s="82"/>
      <c r="AA39" s="2"/>
      <c r="AB39" s="84">
        <f>IF($B39="✓",IF($E19&gt;=$E39,0,120000),0)</f>
        <v>0</v>
      </c>
      <c r="AC39" s="84">
        <f>IF($B39="✓",IF($E19&gt;=$P39,0,120000),0)</f>
        <v>0</v>
      </c>
      <c r="AD39" s="84">
        <f>IF($B39="✓",IF($P19&gt;=$E39,0,120000),0)</f>
        <v>0</v>
      </c>
      <c r="AE39" s="84">
        <f>IF($B39="✓",IF($P19&gt;=$P39,0,120000),0)</f>
        <v>0</v>
      </c>
    </row>
    <row r="40" spans="1:31">
      <c r="B40" s="8" t="str">
        <f>IF(AND($C$5&gt;='参考（削除不可）（入力例用）'!$E$3,$C$5&lt;='参考（削除不可）（入力例用）'!$F$3),"✓","")</f>
        <v/>
      </c>
      <c r="C40" s="9">
        <f>EDATE(C39,1)</f>
        <v>45292</v>
      </c>
      <c r="D40" s="6" t="str">
        <f t="shared" si="34"/>
        <v>✓</v>
      </c>
      <c r="E40" s="16">
        <f t="shared" si="35"/>
        <v>1901000</v>
      </c>
      <c r="F40" s="16">
        <f t="shared" si="20"/>
        <v>0</v>
      </c>
      <c r="G40" s="16">
        <f t="shared" si="36"/>
        <v>1500</v>
      </c>
      <c r="H40" s="7">
        <f t="shared" si="21"/>
        <v>0.75</v>
      </c>
      <c r="I40" s="20">
        <f t="shared" si="22"/>
        <v>112900</v>
      </c>
      <c r="J40" s="98"/>
      <c r="K40" s="108"/>
      <c r="L40" s="26" t="str">
        <f t="shared" si="23"/>
        <v>-</v>
      </c>
      <c r="M40" s="33" t="str">
        <f t="shared" si="38"/>
        <v>-</v>
      </c>
      <c r="N40" s="33" t="str">
        <f t="shared" si="37"/>
        <v>-</v>
      </c>
      <c r="O40" s="22" t="str">
        <f t="shared" si="28"/>
        <v>-</v>
      </c>
      <c r="P40" s="16">
        <f t="shared" si="24"/>
        <v>0</v>
      </c>
      <c r="Q40" s="16" t="str">
        <f t="shared" si="25"/>
        <v>-</v>
      </c>
      <c r="R40" s="16" t="str">
        <f t="shared" si="26"/>
        <v>-</v>
      </c>
      <c r="S40" s="7" t="str">
        <f t="shared" si="27"/>
        <v>-</v>
      </c>
      <c r="T40" s="16" t="str">
        <f t="shared" si="29"/>
        <v>-</v>
      </c>
      <c r="U40" s="16">
        <f>IF(J40="✓",T40,I40)</f>
        <v>112900</v>
      </c>
      <c r="V40" s="47"/>
      <c r="W40" s="20">
        <f t="shared" si="32"/>
        <v>225800</v>
      </c>
      <c r="X40" s="48">
        <f>SUM(U20,U40)</f>
        <v>141700</v>
      </c>
      <c r="Y40" s="82" t="str">
        <f t="shared" si="31"/>
        <v/>
      </c>
      <c r="Z40" s="82"/>
      <c r="AA40" s="2"/>
      <c r="AB40" s="84">
        <f>IF($B40="✓",IF($E20&gt;=$E40,0,120000),0)</f>
        <v>0</v>
      </c>
      <c r="AC40" s="84">
        <f>IF($B40="✓",IF($E20&gt;=$P40,0,120000),0)</f>
        <v>0</v>
      </c>
      <c r="AD40" s="84">
        <f>IF($B40="✓",IF($P20&gt;=$E40,0,120000),0)</f>
        <v>0</v>
      </c>
      <c r="AE40" s="84">
        <f>IF($B40="✓",IF($P20&gt;=$P40,0,120000),0)</f>
        <v>0</v>
      </c>
    </row>
    <row r="41" spans="1:31">
      <c r="B41" s="8" t="str">
        <f>IF(AND($C$5&gt;='参考（削除不可）（入力例用）'!$E$3,$C$5&lt;='参考（削除不可）（入力例用）'!$F$3),"✓","")</f>
        <v/>
      </c>
      <c r="C41" s="9">
        <f t="shared" si="33"/>
        <v>45323</v>
      </c>
      <c r="D41" s="6" t="str">
        <f t="shared" si="34"/>
        <v>✓</v>
      </c>
      <c r="E41" s="16">
        <f t="shared" si="35"/>
        <v>1901000</v>
      </c>
      <c r="F41" s="16">
        <f t="shared" si="20"/>
        <v>0</v>
      </c>
      <c r="G41" s="16">
        <f t="shared" si="36"/>
        <v>1500</v>
      </c>
      <c r="H41" s="7">
        <f t="shared" si="21"/>
        <v>0.75</v>
      </c>
      <c r="I41" s="20">
        <f t="shared" si="22"/>
        <v>112900</v>
      </c>
      <c r="J41" s="98"/>
      <c r="K41" s="108"/>
      <c r="L41" s="26" t="str">
        <f t="shared" si="23"/>
        <v>-</v>
      </c>
      <c r="M41" s="33" t="str">
        <f t="shared" si="38"/>
        <v>-</v>
      </c>
      <c r="N41" s="33" t="str">
        <f t="shared" si="37"/>
        <v>-</v>
      </c>
      <c r="O41" s="22" t="str">
        <f t="shared" si="28"/>
        <v>-</v>
      </c>
      <c r="P41" s="16">
        <f t="shared" si="24"/>
        <v>0</v>
      </c>
      <c r="Q41" s="16" t="str">
        <f t="shared" si="25"/>
        <v>-</v>
      </c>
      <c r="R41" s="16" t="str">
        <f t="shared" si="26"/>
        <v>-</v>
      </c>
      <c r="S41" s="7" t="str">
        <f t="shared" si="27"/>
        <v>-</v>
      </c>
      <c r="T41" s="16" t="str">
        <f t="shared" si="29"/>
        <v>-</v>
      </c>
      <c r="U41" s="16">
        <f t="shared" si="30"/>
        <v>112900</v>
      </c>
      <c r="V41" s="47"/>
      <c r="W41" s="20">
        <f t="shared" si="32"/>
        <v>225800</v>
      </c>
      <c r="X41" s="48">
        <f>SUM(U21,U41)</f>
        <v>141700</v>
      </c>
      <c r="Y41" s="82" t="str">
        <f t="shared" si="31"/>
        <v/>
      </c>
      <c r="Z41" s="82"/>
      <c r="AA41" s="2"/>
      <c r="AB41" s="84">
        <f>IF($B41="✓",IF($E21&gt;=$E41,0,120000),0)</f>
        <v>0</v>
      </c>
      <c r="AC41" s="84">
        <f>IF($B41="✓",IF($E21&gt;=$P41,0,120000),0)</f>
        <v>0</v>
      </c>
      <c r="AD41" s="84">
        <f>IF($B41="✓",IF($P21&gt;=$E41,0,120000),0)</f>
        <v>0</v>
      </c>
      <c r="AE41" s="84">
        <f>IF($B41="✓",IF($P21&gt;=$P41,0,120000),0)</f>
        <v>0</v>
      </c>
    </row>
    <row r="42" spans="1:31">
      <c r="B42" s="8" t="str">
        <f>IF(AND($C$5&gt;='参考（削除不可）（入力例用）'!$E$3,$C$5&lt;='参考（削除不可）（入力例用）'!$F$3),"✓","")</f>
        <v/>
      </c>
      <c r="C42" s="9">
        <f t="shared" si="33"/>
        <v>45352</v>
      </c>
      <c r="D42" s="6" t="str">
        <f t="shared" si="34"/>
        <v>✓</v>
      </c>
      <c r="E42" s="16">
        <f t="shared" si="35"/>
        <v>1901000</v>
      </c>
      <c r="F42" s="16">
        <f t="shared" si="20"/>
        <v>0</v>
      </c>
      <c r="G42" s="16">
        <f t="shared" si="36"/>
        <v>1500</v>
      </c>
      <c r="H42" s="7">
        <f t="shared" si="21"/>
        <v>0.75</v>
      </c>
      <c r="I42" s="20">
        <f t="shared" si="22"/>
        <v>112900</v>
      </c>
      <c r="J42" s="98"/>
      <c r="K42" s="108"/>
      <c r="L42" s="26" t="str">
        <f t="shared" si="23"/>
        <v>-</v>
      </c>
      <c r="M42" s="33" t="str">
        <f t="shared" si="38"/>
        <v>-</v>
      </c>
      <c r="N42" s="33" t="str">
        <f t="shared" si="37"/>
        <v>-</v>
      </c>
      <c r="O42" s="22" t="str">
        <f t="shared" si="28"/>
        <v>-</v>
      </c>
      <c r="P42" s="16">
        <f t="shared" si="24"/>
        <v>0</v>
      </c>
      <c r="Q42" s="16" t="str">
        <f t="shared" si="25"/>
        <v>-</v>
      </c>
      <c r="R42" s="16" t="str">
        <f t="shared" si="26"/>
        <v>-</v>
      </c>
      <c r="S42" s="7" t="str">
        <f t="shared" si="27"/>
        <v>-</v>
      </c>
      <c r="T42" s="16" t="str">
        <f t="shared" si="29"/>
        <v>-</v>
      </c>
      <c r="U42" s="16">
        <f t="shared" si="30"/>
        <v>112900</v>
      </c>
      <c r="V42" s="47"/>
      <c r="W42" s="20">
        <f t="shared" si="32"/>
        <v>225800</v>
      </c>
      <c r="X42" s="48">
        <f>SUM(U22,U42)</f>
        <v>147700</v>
      </c>
      <c r="Y42" s="82" t="str">
        <f t="shared" si="31"/>
        <v/>
      </c>
      <c r="Z42" s="82"/>
      <c r="AA42" s="2"/>
      <c r="AB42" s="84">
        <f>IF($B42="✓",IF($E22&gt;=$E42,0,120000),0)</f>
        <v>0</v>
      </c>
      <c r="AC42" s="84">
        <f>IF($B42="✓",IF($E22&gt;=$P42,0,120000),0)</f>
        <v>0</v>
      </c>
      <c r="AD42" s="84">
        <f>IF($B42="✓",IF($P22&gt;=$E42,0,120000),0)</f>
        <v>0</v>
      </c>
      <c r="AE42" s="84">
        <f>IF($B42="✓",IF($P22&gt;=$P42,0,120000),0)</f>
        <v>0</v>
      </c>
    </row>
    <row r="43" spans="1:31">
      <c r="B43" s="8" t="str">
        <f>IF(AND($C$5&gt;='参考（削除不可）（入力例用）'!$E$3,$C$5&lt;='参考（削除不可）（入力例用）'!$F$3),"✓","")</f>
        <v/>
      </c>
      <c r="C43" s="9">
        <f t="shared" si="33"/>
        <v>45383</v>
      </c>
      <c r="D43" s="6" t="str">
        <f t="shared" si="34"/>
        <v>✓</v>
      </c>
      <c r="E43" s="16">
        <f t="shared" si="35"/>
        <v>1901000</v>
      </c>
      <c r="F43" s="16">
        <f t="shared" si="20"/>
        <v>0</v>
      </c>
      <c r="G43" s="16">
        <f t="shared" si="36"/>
        <v>1500</v>
      </c>
      <c r="H43" s="7">
        <f t="shared" si="21"/>
        <v>0.75</v>
      </c>
      <c r="I43" s="20">
        <f t="shared" si="22"/>
        <v>112900</v>
      </c>
      <c r="J43" s="98"/>
      <c r="K43" s="108"/>
      <c r="L43" s="26" t="str">
        <f t="shared" si="23"/>
        <v>-</v>
      </c>
      <c r="M43" s="33" t="str">
        <f t="shared" si="38"/>
        <v>-</v>
      </c>
      <c r="N43" s="33" t="str">
        <f t="shared" si="37"/>
        <v>-</v>
      </c>
      <c r="O43" s="22" t="str">
        <f t="shared" si="28"/>
        <v>-</v>
      </c>
      <c r="P43" s="16">
        <f t="shared" si="24"/>
        <v>0</v>
      </c>
      <c r="Q43" s="16" t="str">
        <f t="shared" si="25"/>
        <v>-</v>
      </c>
      <c r="R43" s="16" t="str">
        <f t="shared" si="26"/>
        <v>-</v>
      </c>
      <c r="S43" s="7" t="str">
        <f t="shared" si="27"/>
        <v>-</v>
      </c>
      <c r="T43" s="16" t="str">
        <f t="shared" si="29"/>
        <v>-</v>
      </c>
      <c r="U43" s="16">
        <f t="shared" si="30"/>
        <v>112900</v>
      </c>
      <c r="V43" s="47"/>
      <c r="W43" s="20">
        <f t="shared" si="32"/>
        <v>225800</v>
      </c>
      <c r="X43" s="48">
        <f>SUM(U23,U43)</f>
        <v>153700</v>
      </c>
      <c r="Y43" s="82" t="str">
        <f>IF(Y44="←収入回復届出","←最終支給月",IF(X42&lt;154500,IF(X43&gt;=154500,"←収入回復届出",""),""))</f>
        <v>←最終支給月</v>
      </c>
      <c r="Z43" s="82"/>
      <c r="AA43" s="2"/>
      <c r="AB43" s="84">
        <f>IF($B43="✓",IF($E23&gt;=$E43,0,120000),0)</f>
        <v>0</v>
      </c>
      <c r="AC43" s="84">
        <f>IF($B43="✓",IF($E23&gt;=$P43,0,120000),0)</f>
        <v>0</v>
      </c>
      <c r="AD43" s="84">
        <f>IF($B43="✓",IF($P23&gt;=$E43,0,120000),0)</f>
        <v>0</v>
      </c>
      <c r="AE43" s="84">
        <f>IF($B43="✓",IF($P23&gt;=$P43,0,120000),0)</f>
        <v>0</v>
      </c>
    </row>
    <row r="44" spans="1:31">
      <c r="B44" s="8" t="str">
        <f>IF(AND($C$5&gt;='参考（削除不可）（入力例用）'!$E$3,$C$5&lt;='参考（削除不可）（入力例用）'!$F$3),"✓","")</f>
        <v/>
      </c>
      <c r="C44" s="9">
        <f t="shared" si="33"/>
        <v>45413</v>
      </c>
      <c r="D44" s="6" t="str">
        <f t="shared" si="34"/>
        <v>✓</v>
      </c>
      <c r="E44" s="16">
        <f t="shared" si="35"/>
        <v>1901000</v>
      </c>
      <c r="F44" s="16">
        <f t="shared" si="20"/>
        <v>0</v>
      </c>
      <c r="G44" s="16">
        <f t="shared" si="36"/>
        <v>1500</v>
      </c>
      <c r="H44" s="7">
        <f t="shared" si="21"/>
        <v>0.75</v>
      </c>
      <c r="I44" s="20">
        <f t="shared" si="22"/>
        <v>112900</v>
      </c>
      <c r="J44" s="98"/>
      <c r="K44" s="108"/>
      <c r="L44" s="26" t="str">
        <f t="shared" si="23"/>
        <v>-</v>
      </c>
      <c r="M44" s="33" t="str">
        <f t="shared" si="38"/>
        <v>-</v>
      </c>
      <c r="N44" s="33" t="str">
        <f t="shared" si="37"/>
        <v>-</v>
      </c>
      <c r="O44" s="22" t="str">
        <f t="shared" si="28"/>
        <v>-</v>
      </c>
      <c r="P44" s="16">
        <f t="shared" si="24"/>
        <v>0</v>
      </c>
      <c r="Q44" s="16" t="str">
        <f t="shared" si="25"/>
        <v>-</v>
      </c>
      <c r="R44" s="16" t="str">
        <f t="shared" si="26"/>
        <v>-</v>
      </c>
      <c r="S44" s="7" t="str">
        <f t="shared" si="27"/>
        <v>-</v>
      </c>
      <c r="T44" s="16" t="str">
        <f t="shared" si="29"/>
        <v>-</v>
      </c>
      <c r="U44" s="16">
        <f t="shared" si="30"/>
        <v>112900</v>
      </c>
      <c r="V44" s="47"/>
      <c r="W44" s="20">
        <f t="shared" si="32"/>
        <v>225800</v>
      </c>
      <c r="X44" s="48">
        <f>SUM(U24,U44)</f>
        <v>159700</v>
      </c>
      <c r="Y44" s="82" t="str">
        <f t="shared" si="31"/>
        <v>←収入回復届出</v>
      </c>
      <c r="Z44" s="82"/>
      <c r="AA44" s="2"/>
      <c r="AB44" s="84">
        <f>IF($B44="✓",IF($E24&gt;=$E44,0,120000),0)</f>
        <v>0</v>
      </c>
      <c r="AC44" s="84">
        <f>IF($B44="✓",IF($E24&gt;=$P44,0,120000),0)</f>
        <v>0</v>
      </c>
      <c r="AD44" s="84">
        <f>IF($B44="✓",IF($P24&gt;=$E44,0,120000),0)</f>
        <v>0</v>
      </c>
      <c r="AE44" s="84">
        <f>IF($B44="✓",IF($P24&gt;=$P44,0,120000),0)</f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/>
      </c>
      <c r="C45" s="9">
        <f t="shared" si="33"/>
        <v>45444</v>
      </c>
      <c r="D45" s="6" t="str">
        <f t="shared" si="34"/>
        <v>✓</v>
      </c>
      <c r="E45" s="16">
        <f t="shared" si="35"/>
        <v>1901000</v>
      </c>
      <c r="F45" s="16">
        <f t="shared" si="20"/>
        <v>0</v>
      </c>
      <c r="G45" s="16">
        <f t="shared" si="36"/>
        <v>1500</v>
      </c>
      <c r="H45" s="7">
        <f t="shared" si="21"/>
        <v>0.75</v>
      </c>
      <c r="I45" s="20">
        <f t="shared" si="22"/>
        <v>112900</v>
      </c>
      <c r="J45" s="99"/>
      <c r="K45" s="109"/>
      <c r="L45" s="26" t="str">
        <f t="shared" si="23"/>
        <v>-</v>
      </c>
      <c r="M45" s="33" t="str">
        <f t="shared" si="38"/>
        <v>-</v>
      </c>
      <c r="N45" s="33" t="str">
        <f t="shared" si="37"/>
        <v>-</v>
      </c>
      <c r="O45" s="22" t="str">
        <f t="shared" si="28"/>
        <v>-</v>
      </c>
      <c r="P45" s="16">
        <f t="shared" si="24"/>
        <v>0</v>
      </c>
      <c r="Q45" s="16" t="str">
        <f t="shared" si="25"/>
        <v>-</v>
      </c>
      <c r="R45" s="16" t="str">
        <f t="shared" si="26"/>
        <v>-</v>
      </c>
      <c r="S45" s="7" t="str">
        <f t="shared" si="27"/>
        <v>-</v>
      </c>
      <c r="T45" s="16" t="str">
        <f t="shared" si="29"/>
        <v>-</v>
      </c>
      <c r="U45" s="16">
        <f t="shared" si="30"/>
        <v>112900</v>
      </c>
      <c r="V45" s="47"/>
      <c r="W45" s="20">
        <f t="shared" si="32"/>
        <v>225800</v>
      </c>
      <c r="X45" s="49">
        <f>SUM(U25,U45)</f>
        <v>165700</v>
      </c>
      <c r="Y45" s="82" t="str">
        <f>IF(Y46="←収入回復届出","←最終支給月",IF(X44&lt;154500,IF(X45&gt;=154500,"←収入回復届出",""),""))</f>
        <v/>
      </c>
      <c r="Z45" s="82"/>
      <c r="AA45" s="2"/>
      <c r="AB45" s="84">
        <f>IF($B45="✓",IF($E25&gt;=$E45,0,120000),0)</f>
        <v>0</v>
      </c>
      <c r="AC45" s="84">
        <f>IF($B45="✓",IF($E25&gt;=$P45,0,120000),0)</f>
        <v>0</v>
      </c>
      <c r="AD45" s="84">
        <f>IF($B45="✓",IF($P25&gt;=$E45,0,120000),0)</f>
        <v>0</v>
      </c>
      <c r="AE45" s="84">
        <f>IF($B45="✓",IF($P25&gt;=$P45,0,120000),0)</f>
        <v>0</v>
      </c>
    </row>
    <row r="46" spans="1:31" ht="18.600000000000001" thickTop="1"/>
  </sheetData>
  <sheetProtection algorithmName="SHA-512" hashValue="Qg8wBd0L2hrFYi164vVcZh+X/qxhfTYIVoJpFNpx5OhVGkDN2MIOqK2GoijPDdqcyG1HbqUTSQY3AZsyVHzw1Q==" saltValue="XM/t5EGzGUZSgnWX06MR/w==" spinCount="100000" sheet="1" objects="1" scenarios="1"/>
  <mergeCells count="44">
    <mergeCell ref="E9:E10"/>
    <mergeCell ref="F9:F10"/>
    <mergeCell ref="G9:G10"/>
    <mergeCell ref="T9:T10"/>
    <mergeCell ref="H9:H10"/>
    <mergeCell ref="I9:I10"/>
    <mergeCell ref="J9:J10"/>
    <mergeCell ref="K9:K10"/>
    <mergeCell ref="L9:L10"/>
    <mergeCell ref="P9:P10"/>
    <mergeCell ref="Q9:Q10"/>
    <mergeCell ref="R9:R10"/>
    <mergeCell ref="B7:B10"/>
    <mergeCell ref="C7:C10"/>
    <mergeCell ref="D7:D10"/>
    <mergeCell ref="G29:G30"/>
    <mergeCell ref="H29:H30"/>
    <mergeCell ref="F29:F30"/>
    <mergeCell ref="B27:B30"/>
    <mergeCell ref="C27:C30"/>
    <mergeCell ref="D27:D30"/>
    <mergeCell ref="E27:U27"/>
    <mergeCell ref="I29:I30"/>
    <mergeCell ref="J29:J30"/>
    <mergeCell ref="E7:U7"/>
    <mergeCell ref="E8:I8"/>
    <mergeCell ref="J8:T8"/>
    <mergeCell ref="U8:U10"/>
    <mergeCell ref="S9:S10"/>
    <mergeCell ref="T29:T30"/>
    <mergeCell ref="B1:Y1"/>
    <mergeCell ref="K29:K30"/>
    <mergeCell ref="L29:L30"/>
    <mergeCell ref="P29:P30"/>
    <mergeCell ref="Q29:Q30"/>
    <mergeCell ref="R29:R30"/>
    <mergeCell ref="S29:S30"/>
    <mergeCell ref="W27:X27"/>
    <mergeCell ref="E28:I28"/>
    <mergeCell ref="J28:T28"/>
    <mergeCell ref="U28:U30"/>
    <mergeCell ref="W28:W30"/>
    <mergeCell ref="X28:X30"/>
    <mergeCell ref="E29:E30"/>
  </mergeCells>
  <phoneticPr fontId="2"/>
  <dataValidations count="1">
    <dataValidation type="list" allowBlank="1" showInputMessage="1" showErrorMessage="1" sqref="D11:D25 D31:D45 J31:J45 J11:J25" xr:uid="{708631D6-6321-493B-86F7-9E17AD3611B9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85D20-4F45-4963-81ED-9C569DC2F2B2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CB78-C877-487C-992B-E69CF58D8362}">
  <sheetPr>
    <pageSetUpPr fitToPage="1"/>
  </sheetPr>
  <dimension ref="A1:AE46"/>
  <sheetViews>
    <sheetView view="pageBreakPreview" zoomScaleNormal="100" zoomScaleSheetLayoutView="100" workbookViewId="0">
      <selection activeCell="E27" sqref="E27:U30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25" t="s">
        <v>81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3"/>
    </row>
    <row r="2" spans="1:31" ht="18.600000000000001" thickBot="1"/>
    <row r="3" spans="1:31" ht="19.2" thickTop="1" thickBot="1">
      <c r="B3" s="44" t="s">
        <v>54</v>
      </c>
      <c r="C3" s="85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6"/>
      <c r="U3" s="1" t="s">
        <v>62</v>
      </c>
    </row>
    <row r="4" spans="1:31" ht="18.600000000000001" thickTop="1">
      <c r="B4" s="44" t="s">
        <v>0</v>
      </c>
      <c r="C4" s="86"/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/>
    </row>
    <row r="6" spans="1:31" ht="18.600000000000001" thickTop="1">
      <c r="U6" s="120" t="s">
        <v>79</v>
      </c>
    </row>
    <row r="7" spans="1:31" ht="18" customHeight="1">
      <c r="B7" s="137" t="s">
        <v>48</v>
      </c>
      <c r="C7" s="140" t="s">
        <v>82</v>
      </c>
      <c r="D7" s="123" t="s">
        <v>45</v>
      </c>
      <c r="E7" s="143" t="s">
        <v>78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31">
      <c r="B8" s="138"/>
      <c r="C8" s="141"/>
      <c r="D8" s="126"/>
      <c r="E8" s="144" t="s">
        <v>39</v>
      </c>
      <c r="F8" s="145"/>
      <c r="G8" s="145"/>
      <c r="H8" s="145"/>
      <c r="I8" s="146"/>
      <c r="J8" s="144" t="s">
        <v>40</v>
      </c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33" t="s">
        <v>49</v>
      </c>
      <c r="AA8" s="2"/>
      <c r="AB8" s="17" t="s">
        <v>65</v>
      </c>
      <c r="AC8" s="17" t="s">
        <v>66</v>
      </c>
      <c r="AD8" s="17" t="s">
        <v>67</v>
      </c>
      <c r="AE8" s="17" t="s">
        <v>68</v>
      </c>
    </row>
    <row r="9" spans="1:31" ht="21" customHeight="1">
      <c r="B9" s="138"/>
      <c r="C9" s="141"/>
      <c r="D9" s="126"/>
      <c r="E9" s="123" t="s">
        <v>43</v>
      </c>
      <c r="F9" s="123" t="s">
        <v>59</v>
      </c>
      <c r="G9" s="123" t="s">
        <v>42</v>
      </c>
      <c r="H9" s="123" t="s">
        <v>46</v>
      </c>
      <c r="I9" s="123" t="s">
        <v>60</v>
      </c>
      <c r="J9" s="123" t="s">
        <v>47</v>
      </c>
      <c r="K9" s="123" t="s">
        <v>37</v>
      </c>
      <c r="L9" s="127" t="s">
        <v>38</v>
      </c>
      <c r="M9" s="10"/>
      <c r="N9" s="10"/>
      <c r="O9" s="11"/>
      <c r="P9" s="123" t="s">
        <v>44</v>
      </c>
      <c r="Q9" s="123" t="s">
        <v>59</v>
      </c>
      <c r="R9" s="123" t="s">
        <v>41</v>
      </c>
      <c r="S9" s="123" t="s">
        <v>46</v>
      </c>
      <c r="T9" s="123" t="s">
        <v>61</v>
      </c>
      <c r="U9" s="133"/>
      <c r="AA9" s="37" t="s">
        <v>63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9"/>
      <c r="C10" s="142"/>
      <c r="D10" s="126"/>
      <c r="E10" s="126"/>
      <c r="F10" s="124"/>
      <c r="G10" s="126"/>
      <c r="H10" s="124"/>
      <c r="I10" s="124"/>
      <c r="J10" s="126"/>
      <c r="K10" s="126"/>
      <c r="L10" s="124"/>
      <c r="M10" s="18" t="s">
        <v>72</v>
      </c>
      <c r="N10" s="18" t="s">
        <v>74</v>
      </c>
      <c r="O10" s="5" t="s">
        <v>76</v>
      </c>
      <c r="P10" s="124"/>
      <c r="Q10" s="124"/>
      <c r="R10" s="124"/>
      <c r="S10" s="124"/>
      <c r="T10" s="124"/>
      <c r="U10" s="133"/>
      <c r="W10" s="39" t="s">
        <v>70</v>
      </c>
      <c r="AA10" s="37" t="s">
        <v>64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/>
      </c>
      <c r="C11" s="23">
        <f>DATE($C$3,4,1)</f>
        <v>45017</v>
      </c>
      <c r="D11" s="88"/>
      <c r="E11" s="89"/>
      <c r="F11" s="24">
        <f t="shared" ref="F11:F25" si="0">IF($B11="✓",IF($J11="✓",IF($J31="✓",0,0),IF($J31="✓",$AC11,$AB11)),0)</f>
        <v>0</v>
      </c>
      <c r="G11" s="93"/>
      <c r="H11" s="25">
        <f>IF(D11="✓",3/4,1)</f>
        <v>1</v>
      </c>
      <c r="I11" s="19">
        <f>MAX(ROUNDDOWN(((E11-F11)*0.06-G11*H11),-2),0)</f>
        <v>0</v>
      </c>
      <c r="J11" s="94"/>
      <c r="K11" s="104"/>
      <c r="L11" s="24" t="str">
        <f>IF(J11="✓",IFERROR(MAX(IF(M11&lt;=0,N11-O11,M11),0),"-"),"-")</f>
        <v>-</v>
      </c>
      <c r="M11" s="100"/>
      <c r="N11" s="101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0</v>
      </c>
      <c r="V11" s="40"/>
      <c r="W11" s="41" t="str">
        <f>$C$3-1&amp;"年度課税情報("&amp;$C$3-2&amp;"年所得)"</f>
        <v>2022年度課税情報(2021年所得)</v>
      </c>
      <c r="X11" s="40"/>
      <c r="Y11" s="40"/>
      <c r="Z11" s="40"/>
      <c r="AA11" s="4"/>
      <c r="AB11" s="84">
        <f>IF($B11="✓",IF($E11&gt;=$E31,120000,0),0)</f>
        <v>0</v>
      </c>
      <c r="AC11" s="84">
        <f>IF($B11="✓",IF($E11&gt;=$P31,120000,0),0)</f>
        <v>0</v>
      </c>
      <c r="AD11" s="84">
        <f>IF($B11="✓",IF($P11&gt;=$E31,120000,0),0)</f>
        <v>0</v>
      </c>
      <c r="AE11" s="84">
        <f>IF($B11="✓",IF($P11&gt;=$P31,120000,0),0)</f>
        <v>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/>
      </c>
      <c r="C12" s="13">
        <f>EDATE(C11,1)</f>
        <v>45047</v>
      </c>
      <c r="D12" s="29" t="str">
        <f>IF($D$11="✓",$D$11,"")</f>
        <v/>
      </c>
      <c r="E12" s="30">
        <f>$E$11</f>
        <v>0</v>
      </c>
      <c r="F12" s="15">
        <f t="shared" si="0"/>
        <v>0</v>
      </c>
      <c r="G12" s="30">
        <f>$G$11</f>
        <v>0</v>
      </c>
      <c r="H12" s="14">
        <f t="shared" ref="H12:H25" si="2">IF(D12="✓",3/4,1)</f>
        <v>1</v>
      </c>
      <c r="I12" s="19">
        <f t="shared" ref="I12:I25" si="3">MAX(ROUNDDOWN(((E12-F12)*0.06-G12*H12),-2),0)</f>
        <v>0</v>
      </c>
      <c r="J12" s="95"/>
      <c r="K12" s="105"/>
      <c r="L12" s="24" t="str">
        <f>IF(J12="✓",IFERROR(MAX(IF(M12&lt;=0,N12-O12,M12),0),"-"),"-")</f>
        <v>-</v>
      </c>
      <c r="M12" s="34" t="str">
        <f>IF(J12="✓",$M$11,"-")</f>
        <v>-</v>
      </c>
      <c r="N12" s="34" t="str">
        <f>IF(J12="✓",$N$11,"-")</f>
        <v>-</v>
      </c>
      <c r="O12" s="21" t="str">
        <f t="shared" ref="O12:O25" si="4">IF(J12="✓",E12,"-")</f>
        <v>-</v>
      </c>
      <c r="P12" s="15">
        <f t="shared" ref="P12:P25" si="5">IF(J12="✓",MAX(K12-L12,0),0)</f>
        <v>0</v>
      </c>
      <c r="Q12" s="15" t="str">
        <f t="shared" si="1"/>
        <v>-</v>
      </c>
      <c r="R12" s="15" t="str">
        <f t="shared" ref="R12:R25" si="6">IF(J12="✓",G12,"-")</f>
        <v>-</v>
      </c>
      <c r="S12" s="14" t="str">
        <f t="shared" ref="S12:S25" si="7">IF(J12="✓",IF(D12="✓",3/4,1),"-")</f>
        <v>-</v>
      </c>
      <c r="T12" s="15" t="str">
        <f t="shared" ref="T12:T25" si="8">IF(J12="✓",MAX(ROUNDDOWN(((P12-Q12)*0.06-R12*S12),-2),0),"-")</f>
        <v>-</v>
      </c>
      <c r="U12" s="15">
        <f t="shared" ref="U12:U25" si="9">IF(J12="✓",T12,I12)</f>
        <v>0</v>
      </c>
      <c r="V12" s="40"/>
      <c r="W12" s="42" t="s">
        <v>69</v>
      </c>
      <c r="X12" s="43"/>
      <c r="Y12" s="40"/>
      <c r="Z12" s="40"/>
      <c r="AA12" s="4"/>
      <c r="AB12" s="84">
        <f>IF($B12="✓",IF($E12&gt;=$E32,120000,0),0)</f>
        <v>0</v>
      </c>
      <c r="AC12" s="84">
        <f>IF($B12="✓",IF($E12&gt;=$P32,120000,0),0)</f>
        <v>0</v>
      </c>
      <c r="AD12" s="84">
        <f>IF($B12="✓",IF($P12&gt;=$E32,120000,0),0)</f>
        <v>0</v>
      </c>
      <c r="AE12" s="84">
        <f>IF($B12="✓",IF($P12&gt;=$P32,120000,0),0)</f>
        <v>0</v>
      </c>
    </row>
    <row r="13" spans="1:31" ht="18.600000000000001" thickBot="1">
      <c r="A13" s="83"/>
      <c r="B13" s="50" t="str">
        <f>IF(AND($C$5&gt;='参考（削除不可）（入力例用）'!$C$3,$C$5&lt;='参考（削除不可）（入力例用）'!$D$3),"✓","")</f>
        <v/>
      </c>
      <c r="C13" s="51">
        <f>EDATE(C12,1)</f>
        <v>45078</v>
      </c>
      <c r="D13" s="28" t="str">
        <f>IF($D$11="✓",$D$11,"")</f>
        <v/>
      </c>
      <c r="E13" s="27">
        <f>$E$11</f>
        <v>0</v>
      </c>
      <c r="F13" s="52">
        <f t="shared" si="0"/>
        <v>0</v>
      </c>
      <c r="G13" s="27">
        <f>$G$11</f>
        <v>0</v>
      </c>
      <c r="H13" s="53">
        <f t="shared" si="2"/>
        <v>1</v>
      </c>
      <c r="I13" s="54">
        <f t="shared" si="3"/>
        <v>0</v>
      </c>
      <c r="J13" s="96"/>
      <c r="K13" s="106"/>
      <c r="L13" s="55" t="str">
        <f t="shared" ref="L13:L14" si="10">IF(J13="✓",IFERROR(MAX(IF(M13&lt;=0,N13-O13,M13),0),"-"),"-")</f>
        <v>-</v>
      </c>
      <c r="M13" s="35" t="str">
        <f>IF(J13="✓",$M$11,"-")</f>
        <v>-</v>
      </c>
      <c r="N13" s="35" t="str">
        <f>IF(J13="✓",$N$11,"-")</f>
        <v>-</v>
      </c>
      <c r="O13" s="56" t="str">
        <f t="shared" si="4"/>
        <v>-</v>
      </c>
      <c r="P13" s="52">
        <f t="shared" si="5"/>
        <v>0</v>
      </c>
      <c r="Q13" s="52" t="str">
        <f t="shared" si="1"/>
        <v>-</v>
      </c>
      <c r="R13" s="52" t="str">
        <f t="shared" si="6"/>
        <v>-</v>
      </c>
      <c r="S13" s="53" t="str">
        <f t="shared" si="7"/>
        <v>-</v>
      </c>
      <c r="T13" s="52" t="str">
        <f t="shared" si="8"/>
        <v>-</v>
      </c>
      <c r="U13" s="52">
        <f t="shared" si="9"/>
        <v>0</v>
      </c>
      <c r="V13" s="57"/>
      <c r="W13" s="58" t="s">
        <v>69</v>
      </c>
      <c r="X13" s="57"/>
      <c r="Y13" s="77"/>
      <c r="Z13" s="73"/>
      <c r="AA13" s="4"/>
      <c r="AB13" s="84">
        <f>IF($B13="✓",IF($E13&gt;=$E33,120000,0),0)</f>
        <v>0</v>
      </c>
      <c r="AC13" s="84">
        <f>IF($B13="✓",IF($E13&gt;=$P33,120000,0),0)</f>
        <v>0</v>
      </c>
      <c r="AD13" s="84">
        <f>IF($B13="✓",IF($P13&gt;=$E33,120000,0),0)</f>
        <v>0</v>
      </c>
      <c r="AE13" s="84">
        <f>IF($B13="✓",IF($P13&gt;=$P33,120000,0),0)</f>
        <v>0</v>
      </c>
    </row>
    <row r="14" spans="1:31" ht="19.2" thickTop="1" thickBot="1">
      <c r="A14" s="67"/>
      <c r="B14" s="59" t="str">
        <f>IF(AND($C$5&gt;='参考（削除不可）（入力例用）'!$E$3,$C$5&lt;='参考（削除不可）（入力例用）'!$F$3),"✓","")</f>
        <v/>
      </c>
      <c r="C14" s="60">
        <f>EDATE(C13,1)</f>
        <v>45108</v>
      </c>
      <c r="D14" s="90"/>
      <c r="E14" s="91"/>
      <c r="F14" s="61">
        <f t="shared" si="0"/>
        <v>0</v>
      </c>
      <c r="G14" s="92"/>
      <c r="H14" s="62">
        <f t="shared" si="2"/>
        <v>1</v>
      </c>
      <c r="I14" s="63">
        <f>MAX(ROUNDDOWN(((E14-F14)*0.06-G14*H14),-2),0)</f>
        <v>0</v>
      </c>
      <c r="J14" s="97"/>
      <c r="K14" s="107"/>
      <c r="L14" s="61" t="str">
        <f t="shared" si="10"/>
        <v>-</v>
      </c>
      <c r="M14" s="102"/>
      <c r="N14" s="103"/>
      <c r="O14" s="64" t="str">
        <f t="shared" si="4"/>
        <v>-</v>
      </c>
      <c r="P14" s="65">
        <f>IF(J14="✓",MAX(K14-L14,0),0)</f>
        <v>0</v>
      </c>
      <c r="Q14" s="65" t="str">
        <f t="shared" si="1"/>
        <v>-</v>
      </c>
      <c r="R14" s="65" t="str">
        <f t="shared" si="6"/>
        <v>-</v>
      </c>
      <c r="S14" s="66" t="str">
        <f t="shared" si="7"/>
        <v>-</v>
      </c>
      <c r="T14" s="65" t="str">
        <f t="shared" si="8"/>
        <v>-</v>
      </c>
      <c r="U14" s="65">
        <f t="shared" si="9"/>
        <v>0</v>
      </c>
      <c r="V14" s="67"/>
      <c r="W14" s="68" t="str">
        <f>$C$3&amp;"年度課税情報("&amp;$C$3-1&amp;"年所得)"</f>
        <v>2023年度課税情報(2022年所得)</v>
      </c>
      <c r="X14" s="67"/>
      <c r="Y14" s="78"/>
      <c r="Z14" s="74"/>
      <c r="AA14" s="4"/>
      <c r="AB14" s="84">
        <f>IF($B14="✓",IF($E14&gt;=$E34,120000,0),0)</f>
        <v>0</v>
      </c>
      <c r="AC14" s="84">
        <f>IF($B14="✓",IF($E14&gt;=$P34,120000,0),0)</f>
        <v>0</v>
      </c>
      <c r="AD14" s="84">
        <f>IF($B14="✓",IF($P14&gt;=$E34,120000,0),0)</f>
        <v>0</v>
      </c>
      <c r="AE14" s="84">
        <f>IF($B14="✓",IF($P14&gt;=$P34,120000,0),0)</f>
        <v>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/>
      </c>
      <c r="C15" s="9">
        <f t="shared" ref="C15:C25" si="11">EDATE(C14,1)</f>
        <v>45139</v>
      </c>
      <c r="D15" s="32" t="str">
        <f t="shared" ref="D15:D25" si="12">IF($D$14="✓",$D$14,"")</f>
        <v/>
      </c>
      <c r="E15" s="31">
        <f t="shared" ref="E15:E25" si="13">$E$14</f>
        <v>0</v>
      </c>
      <c r="F15" s="16">
        <f t="shared" si="0"/>
        <v>0</v>
      </c>
      <c r="G15" s="31">
        <f>$G$14</f>
        <v>0</v>
      </c>
      <c r="H15" s="7">
        <f t="shared" si="2"/>
        <v>1</v>
      </c>
      <c r="I15" s="20">
        <f t="shared" si="3"/>
        <v>0</v>
      </c>
      <c r="J15" s="98"/>
      <c r="K15" s="108"/>
      <c r="L15" s="26" t="str">
        <f>IF(J15="✓",IFERROR(MAX(IF(M15&lt;=0,N15-O15,M15),0),"-"),"-")</f>
        <v>-</v>
      </c>
      <c r="M15" s="33" t="str">
        <f t="shared" ref="M15" si="14">IF(J15="✓",$M$14,"-")</f>
        <v>-</v>
      </c>
      <c r="N15" s="33" t="str">
        <f t="shared" ref="N15" si="15">IF(J15="✓",$N$14,"-")</f>
        <v>-</v>
      </c>
      <c r="O15" s="22" t="str">
        <f t="shared" si="4"/>
        <v>-</v>
      </c>
      <c r="P15" s="16">
        <f t="shared" si="5"/>
        <v>0</v>
      </c>
      <c r="Q15" s="16" t="str">
        <f t="shared" si="1"/>
        <v>-</v>
      </c>
      <c r="R15" s="16" t="str">
        <f t="shared" si="6"/>
        <v>-</v>
      </c>
      <c r="S15" s="7" t="str">
        <f t="shared" si="7"/>
        <v>-</v>
      </c>
      <c r="T15" s="16" t="str">
        <f t="shared" si="8"/>
        <v>-</v>
      </c>
      <c r="U15" s="16">
        <f t="shared" si="9"/>
        <v>0</v>
      </c>
      <c r="W15" s="38" t="s">
        <v>69</v>
      </c>
      <c r="AA15" s="4"/>
      <c r="AB15" s="84">
        <f>IF($B15="✓",IF($E15&gt;=$E35,120000,0),0)</f>
        <v>0</v>
      </c>
      <c r="AC15" s="84">
        <f>IF($B15="✓",IF($E15&gt;=$P35,120000,0),0)</f>
        <v>0</v>
      </c>
      <c r="AD15" s="84">
        <f>IF($B15="✓",IF($P15&gt;=$E35,120000,0),0)</f>
        <v>0</v>
      </c>
      <c r="AE15" s="84">
        <f>IF($B15="✓",IF($P15&gt;=$P35,120000,0),0)</f>
        <v>0</v>
      </c>
    </row>
    <row r="16" spans="1:31">
      <c r="B16" s="8" t="str">
        <f>IF(AND($C$5&gt;='参考（削除不可）（入力例用）'!$E$3,$C$5&lt;='参考（削除不可）（入力例用）'!$F$3),"✓","")</f>
        <v/>
      </c>
      <c r="C16" s="9">
        <f t="shared" si="11"/>
        <v>45170</v>
      </c>
      <c r="D16" s="6" t="str">
        <f t="shared" si="12"/>
        <v/>
      </c>
      <c r="E16" s="16">
        <f t="shared" si="13"/>
        <v>0</v>
      </c>
      <c r="F16" s="16">
        <f t="shared" si="0"/>
        <v>0</v>
      </c>
      <c r="G16" s="16">
        <f t="shared" ref="G16:G25" si="16">$G$14</f>
        <v>0</v>
      </c>
      <c r="H16" s="7">
        <f t="shared" si="2"/>
        <v>1</v>
      </c>
      <c r="I16" s="20">
        <f t="shared" si="3"/>
        <v>0</v>
      </c>
      <c r="J16" s="98"/>
      <c r="K16" s="108"/>
      <c r="L16" s="26" t="str">
        <f>IF(J16="✓",IFERROR(MAX(IF(M16&lt;=0,N16-O16,M16),0),"-"),"-")</f>
        <v>-</v>
      </c>
      <c r="M16" s="33" t="str">
        <f>IF(J16="✓",$M$14,"-")</f>
        <v>-</v>
      </c>
      <c r="N16" s="33" t="str">
        <f>IF(J16="✓",$N$14,"-")</f>
        <v>-</v>
      </c>
      <c r="O16" s="22" t="str">
        <f>IF(J16="✓",E16,"-")</f>
        <v>-</v>
      </c>
      <c r="P16" s="16">
        <f t="shared" si="5"/>
        <v>0</v>
      </c>
      <c r="Q16" s="16" t="str">
        <f t="shared" si="1"/>
        <v>-</v>
      </c>
      <c r="R16" s="16" t="str">
        <f t="shared" si="6"/>
        <v>-</v>
      </c>
      <c r="S16" s="7" t="str">
        <f t="shared" si="7"/>
        <v>-</v>
      </c>
      <c r="T16" s="16" t="str">
        <f t="shared" si="8"/>
        <v>-</v>
      </c>
      <c r="U16" s="16">
        <f t="shared" si="9"/>
        <v>0</v>
      </c>
      <c r="W16" s="38" t="s">
        <v>69</v>
      </c>
      <c r="AA16" s="4"/>
      <c r="AB16" s="84">
        <f>IF($B16="✓",IF($E16&gt;=$E36,120000,0),0)</f>
        <v>0</v>
      </c>
      <c r="AC16" s="84">
        <f>IF($B16="✓",IF($E16&gt;=$P36,120000,0),0)</f>
        <v>0</v>
      </c>
      <c r="AD16" s="84">
        <f>IF($B16="✓",IF($P16&gt;=$E36,120000,0),0)</f>
        <v>0</v>
      </c>
      <c r="AE16" s="84">
        <f>IF($B16="✓",IF($P16&gt;=$P36,120000,0),0)</f>
        <v>0</v>
      </c>
    </row>
    <row r="17" spans="2:31">
      <c r="B17" s="8" t="str">
        <f>IF(AND($C$5&gt;='参考（削除不可）（入力例用）'!$E$3,$C$5&lt;='参考（削除不可）（入力例用）'!$F$3),"✓","")</f>
        <v/>
      </c>
      <c r="C17" s="9">
        <f t="shared" si="11"/>
        <v>45200</v>
      </c>
      <c r="D17" s="6" t="str">
        <f t="shared" si="12"/>
        <v/>
      </c>
      <c r="E17" s="16">
        <f t="shared" si="13"/>
        <v>0</v>
      </c>
      <c r="F17" s="16">
        <f t="shared" si="0"/>
        <v>0</v>
      </c>
      <c r="G17" s="16">
        <f t="shared" si="16"/>
        <v>0</v>
      </c>
      <c r="H17" s="7">
        <f t="shared" si="2"/>
        <v>1</v>
      </c>
      <c r="I17" s="20">
        <f t="shared" si="3"/>
        <v>0</v>
      </c>
      <c r="J17" s="98"/>
      <c r="K17" s="108"/>
      <c r="L17" s="26" t="str">
        <f t="shared" ref="L17:L25" si="17">IF(J17="✓",IFERROR(MAX(IF(M17&lt;=0,N17-O17,M17),0),"-"),"-")</f>
        <v>-</v>
      </c>
      <c r="M17" s="33" t="str">
        <f t="shared" ref="M17:M25" si="18">IF(J17="✓",$M$14,"-")</f>
        <v>-</v>
      </c>
      <c r="N17" s="33" t="str">
        <f t="shared" ref="N17:N25" si="19">IF(J17="✓",$N$14,"-")</f>
        <v>-</v>
      </c>
      <c r="O17" s="22" t="str">
        <f t="shared" si="4"/>
        <v>-</v>
      </c>
      <c r="P17" s="16">
        <f t="shared" si="5"/>
        <v>0</v>
      </c>
      <c r="Q17" s="16" t="str">
        <f t="shared" si="1"/>
        <v>-</v>
      </c>
      <c r="R17" s="16" t="str">
        <f t="shared" si="6"/>
        <v>-</v>
      </c>
      <c r="S17" s="7" t="str">
        <f t="shared" si="7"/>
        <v>-</v>
      </c>
      <c r="T17" s="16" t="str">
        <f t="shared" si="8"/>
        <v>-</v>
      </c>
      <c r="U17" s="16">
        <f t="shared" si="9"/>
        <v>0</v>
      </c>
      <c r="W17" s="38" t="s">
        <v>69</v>
      </c>
      <c r="AA17" s="2"/>
      <c r="AB17" s="84">
        <f>IF($B17="✓",IF($E17&gt;=$E37,120000,0),0)</f>
        <v>0</v>
      </c>
      <c r="AC17" s="84">
        <f>IF($B17="✓",IF($E17&gt;=$P37,120000,0),0)</f>
        <v>0</v>
      </c>
      <c r="AD17" s="84">
        <f>IF($B17="✓",IF($P17&gt;=$E37,120000,0),0)</f>
        <v>0</v>
      </c>
      <c r="AE17" s="84">
        <f>IF($B17="✓",IF($P17&gt;=$P37,120000,0),0)</f>
        <v>0</v>
      </c>
    </row>
    <row r="18" spans="2:31">
      <c r="B18" s="8" t="str">
        <f>IF(AND($C$5&gt;='参考（削除不可）（入力例用）'!$E$3,$C$5&lt;='参考（削除不可）（入力例用）'!$F$3),"✓","")</f>
        <v/>
      </c>
      <c r="C18" s="9">
        <f t="shared" si="11"/>
        <v>45231</v>
      </c>
      <c r="D18" s="6" t="str">
        <f t="shared" si="12"/>
        <v/>
      </c>
      <c r="E18" s="16">
        <f t="shared" si="13"/>
        <v>0</v>
      </c>
      <c r="F18" s="16">
        <f t="shared" si="0"/>
        <v>0</v>
      </c>
      <c r="G18" s="16">
        <f t="shared" si="16"/>
        <v>0</v>
      </c>
      <c r="H18" s="7">
        <f t="shared" si="2"/>
        <v>1</v>
      </c>
      <c r="I18" s="20">
        <f t="shared" si="3"/>
        <v>0</v>
      </c>
      <c r="J18" s="98"/>
      <c r="K18" s="108"/>
      <c r="L18" s="26" t="str">
        <f t="shared" si="17"/>
        <v>-</v>
      </c>
      <c r="M18" s="33" t="str">
        <f t="shared" si="18"/>
        <v>-</v>
      </c>
      <c r="N18" s="33" t="str">
        <f t="shared" si="19"/>
        <v>-</v>
      </c>
      <c r="O18" s="22" t="str">
        <f t="shared" si="4"/>
        <v>-</v>
      </c>
      <c r="P18" s="16">
        <f t="shared" si="5"/>
        <v>0</v>
      </c>
      <c r="Q18" s="16" t="str">
        <f t="shared" si="1"/>
        <v>-</v>
      </c>
      <c r="R18" s="16" t="str">
        <f t="shared" si="6"/>
        <v>-</v>
      </c>
      <c r="S18" s="7" t="str">
        <f t="shared" si="7"/>
        <v>-</v>
      </c>
      <c r="T18" s="16" t="str">
        <f t="shared" si="8"/>
        <v>-</v>
      </c>
      <c r="U18" s="16">
        <f t="shared" si="9"/>
        <v>0</v>
      </c>
      <c r="W18" s="38" t="s">
        <v>69</v>
      </c>
      <c r="AA18" s="2"/>
      <c r="AB18" s="84">
        <f>IF($B18="✓",IF($E18&gt;=$E38,120000,0),0)</f>
        <v>0</v>
      </c>
      <c r="AC18" s="84">
        <f>IF($B18="✓",IF($E18&gt;=$P38,120000,0),0)</f>
        <v>0</v>
      </c>
      <c r="AD18" s="84">
        <f>IF($B18="✓",IF($P18&gt;=$E38,120000,0),0)</f>
        <v>0</v>
      </c>
      <c r="AE18" s="84">
        <f>IF($B18="✓",IF($P18&gt;=$P38,120000,0),0)</f>
        <v>0</v>
      </c>
    </row>
    <row r="19" spans="2:31">
      <c r="B19" s="8" t="str">
        <f>IF(AND($C$5&gt;='参考（削除不可）（入力例用）'!$E$3,$C$5&lt;='参考（削除不可）（入力例用）'!$F$3),"✓","")</f>
        <v/>
      </c>
      <c r="C19" s="9">
        <f t="shared" si="11"/>
        <v>45261</v>
      </c>
      <c r="D19" s="6" t="str">
        <f t="shared" si="12"/>
        <v/>
      </c>
      <c r="E19" s="16">
        <f t="shared" si="13"/>
        <v>0</v>
      </c>
      <c r="F19" s="16">
        <f t="shared" si="0"/>
        <v>0</v>
      </c>
      <c r="G19" s="16">
        <f t="shared" si="16"/>
        <v>0</v>
      </c>
      <c r="H19" s="7">
        <f t="shared" si="2"/>
        <v>1</v>
      </c>
      <c r="I19" s="20">
        <f t="shared" si="3"/>
        <v>0</v>
      </c>
      <c r="J19" s="98"/>
      <c r="K19" s="108"/>
      <c r="L19" s="26" t="str">
        <f t="shared" si="17"/>
        <v>-</v>
      </c>
      <c r="M19" s="33" t="str">
        <f t="shared" si="18"/>
        <v>-</v>
      </c>
      <c r="N19" s="33" t="str">
        <f t="shared" si="19"/>
        <v>-</v>
      </c>
      <c r="O19" s="22" t="str">
        <f t="shared" si="4"/>
        <v>-</v>
      </c>
      <c r="P19" s="16">
        <f t="shared" si="5"/>
        <v>0</v>
      </c>
      <c r="Q19" s="16" t="str">
        <f t="shared" si="1"/>
        <v>-</v>
      </c>
      <c r="R19" s="16" t="str">
        <f t="shared" si="6"/>
        <v>-</v>
      </c>
      <c r="S19" s="7" t="str">
        <f t="shared" si="7"/>
        <v>-</v>
      </c>
      <c r="T19" s="16" t="str">
        <f t="shared" si="8"/>
        <v>-</v>
      </c>
      <c r="U19" s="16">
        <f t="shared" si="9"/>
        <v>0</v>
      </c>
      <c r="W19" s="38" t="s">
        <v>69</v>
      </c>
      <c r="AA19" s="2"/>
      <c r="AB19" s="84">
        <f>IF($B19="✓",IF($E19&gt;=$E39,120000,0),0)</f>
        <v>0</v>
      </c>
      <c r="AC19" s="84">
        <f>IF($B19="✓",IF($E19&gt;=$P39,120000,0),0)</f>
        <v>0</v>
      </c>
      <c r="AD19" s="84">
        <f>IF($B19="✓",IF($P19&gt;=$E39,120000,0),0)</f>
        <v>0</v>
      </c>
      <c r="AE19" s="84">
        <f>IF($B19="✓",IF($P19&gt;=$P39,120000,0),0)</f>
        <v>0</v>
      </c>
    </row>
    <row r="20" spans="2:31">
      <c r="B20" s="8" t="str">
        <f>IF(AND($C$5&gt;='参考（削除不可）（入力例用）'!$E$3,$C$5&lt;='参考（削除不可）（入力例用）'!$F$3),"✓","")</f>
        <v/>
      </c>
      <c r="C20" s="9">
        <f t="shared" si="11"/>
        <v>45292</v>
      </c>
      <c r="D20" s="6" t="str">
        <f t="shared" si="12"/>
        <v/>
      </c>
      <c r="E20" s="16">
        <f t="shared" si="13"/>
        <v>0</v>
      </c>
      <c r="F20" s="16">
        <f t="shared" si="0"/>
        <v>0</v>
      </c>
      <c r="G20" s="16">
        <f t="shared" si="16"/>
        <v>0</v>
      </c>
      <c r="H20" s="7">
        <f t="shared" si="2"/>
        <v>1</v>
      </c>
      <c r="I20" s="20">
        <f t="shared" si="3"/>
        <v>0</v>
      </c>
      <c r="J20" s="98"/>
      <c r="K20" s="108"/>
      <c r="L20" s="26" t="str">
        <f t="shared" si="17"/>
        <v>-</v>
      </c>
      <c r="M20" s="33" t="str">
        <f t="shared" si="18"/>
        <v>-</v>
      </c>
      <c r="N20" s="33" t="str">
        <f t="shared" si="19"/>
        <v>-</v>
      </c>
      <c r="O20" s="22" t="str">
        <f t="shared" si="4"/>
        <v>-</v>
      </c>
      <c r="P20" s="16">
        <f t="shared" si="5"/>
        <v>0</v>
      </c>
      <c r="Q20" s="16" t="str">
        <f t="shared" si="1"/>
        <v>-</v>
      </c>
      <c r="R20" s="16" t="str">
        <f t="shared" si="6"/>
        <v>-</v>
      </c>
      <c r="S20" s="7" t="str">
        <f t="shared" si="7"/>
        <v>-</v>
      </c>
      <c r="T20" s="16" t="str">
        <f t="shared" si="8"/>
        <v>-</v>
      </c>
      <c r="U20" s="16">
        <f t="shared" si="9"/>
        <v>0</v>
      </c>
      <c r="W20" s="38" t="s">
        <v>69</v>
      </c>
      <c r="AA20" s="2"/>
      <c r="AB20" s="84">
        <f>IF($B20="✓",IF($E20&gt;=$E40,120000,0),0)</f>
        <v>0</v>
      </c>
      <c r="AC20" s="84">
        <f>IF($B20="✓",IF($E20&gt;=$P40,120000,0),0)</f>
        <v>0</v>
      </c>
      <c r="AD20" s="84">
        <f>IF($B20="✓",IF($P20&gt;=$E40,120000,0),0)</f>
        <v>0</v>
      </c>
      <c r="AE20" s="84">
        <f>IF($B20="✓",IF($P20&gt;=$P40,120000,0),0)</f>
        <v>0</v>
      </c>
    </row>
    <row r="21" spans="2:31">
      <c r="B21" s="8" t="str">
        <f>IF(AND($C$5&gt;='参考（削除不可）（入力例用）'!$E$3,$C$5&lt;='参考（削除不可）（入力例用）'!$F$3),"✓","")</f>
        <v/>
      </c>
      <c r="C21" s="9">
        <f t="shared" si="11"/>
        <v>45323</v>
      </c>
      <c r="D21" s="6" t="str">
        <f t="shared" si="12"/>
        <v/>
      </c>
      <c r="E21" s="16">
        <f t="shared" si="13"/>
        <v>0</v>
      </c>
      <c r="F21" s="16">
        <f t="shared" si="0"/>
        <v>0</v>
      </c>
      <c r="G21" s="16">
        <f t="shared" si="16"/>
        <v>0</v>
      </c>
      <c r="H21" s="7">
        <f t="shared" si="2"/>
        <v>1</v>
      </c>
      <c r="I21" s="20">
        <f t="shared" si="3"/>
        <v>0</v>
      </c>
      <c r="J21" s="98"/>
      <c r="K21" s="108"/>
      <c r="L21" s="26" t="str">
        <f t="shared" si="17"/>
        <v>-</v>
      </c>
      <c r="M21" s="33" t="str">
        <f t="shared" si="18"/>
        <v>-</v>
      </c>
      <c r="N21" s="33" t="str">
        <f t="shared" si="19"/>
        <v>-</v>
      </c>
      <c r="O21" s="22" t="str">
        <f t="shared" si="4"/>
        <v>-</v>
      </c>
      <c r="P21" s="16">
        <f t="shared" si="5"/>
        <v>0</v>
      </c>
      <c r="Q21" s="16" t="str">
        <f t="shared" si="1"/>
        <v>-</v>
      </c>
      <c r="R21" s="16" t="str">
        <f t="shared" si="6"/>
        <v>-</v>
      </c>
      <c r="S21" s="7" t="str">
        <f t="shared" si="7"/>
        <v>-</v>
      </c>
      <c r="T21" s="16" t="str">
        <f t="shared" si="8"/>
        <v>-</v>
      </c>
      <c r="U21" s="16">
        <f t="shared" si="9"/>
        <v>0</v>
      </c>
      <c r="W21" s="38" t="s">
        <v>69</v>
      </c>
      <c r="AA21" s="2"/>
      <c r="AB21" s="84">
        <f>IF($B21="✓",IF($E21&gt;=$E41,120000,0),0)</f>
        <v>0</v>
      </c>
      <c r="AC21" s="84">
        <f>IF($B21="✓",IF($E21&gt;=$P41,120000,0),0)</f>
        <v>0</v>
      </c>
      <c r="AD21" s="84">
        <f>IF($B21="✓",IF($P21&gt;=$E41,120000,0),0)</f>
        <v>0</v>
      </c>
      <c r="AE21" s="84">
        <f>IF($B21="✓",IF($P21&gt;=$P41,120000,0),0)</f>
        <v>0</v>
      </c>
    </row>
    <row r="22" spans="2:31">
      <c r="B22" s="8" t="str">
        <f>IF(AND($C$5&gt;='参考（削除不可）（入力例用）'!$E$3,$C$5&lt;='参考（削除不可）（入力例用）'!$F$3),"✓","")</f>
        <v/>
      </c>
      <c r="C22" s="9">
        <f t="shared" si="11"/>
        <v>45352</v>
      </c>
      <c r="D22" s="6" t="str">
        <f t="shared" si="12"/>
        <v/>
      </c>
      <c r="E22" s="16">
        <f t="shared" si="13"/>
        <v>0</v>
      </c>
      <c r="F22" s="16">
        <f t="shared" si="0"/>
        <v>0</v>
      </c>
      <c r="G22" s="16">
        <f t="shared" si="16"/>
        <v>0</v>
      </c>
      <c r="H22" s="7">
        <f t="shared" si="2"/>
        <v>1</v>
      </c>
      <c r="I22" s="20">
        <f t="shared" si="3"/>
        <v>0</v>
      </c>
      <c r="J22" s="98"/>
      <c r="K22" s="108"/>
      <c r="L22" s="26" t="str">
        <f t="shared" si="17"/>
        <v>-</v>
      </c>
      <c r="M22" s="33" t="str">
        <f t="shared" si="18"/>
        <v>-</v>
      </c>
      <c r="N22" s="33" t="str">
        <f t="shared" si="19"/>
        <v>-</v>
      </c>
      <c r="O22" s="22" t="str">
        <f t="shared" si="4"/>
        <v>-</v>
      </c>
      <c r="P22" s="16">
        <f t="shared" si="5"/>
        <v>0</v>
      </c>
      <c r="Q22" s="16" t="str">
        <f t="shared" si="1"/>
        <v>-</v>
      </c>
      <c r="R22" s="16" t="str">
        <f t="shared" si="6"/>
        <v>-</v>
      </c>
      <c r="S22" s="7" t="str">
        <f t="shared" si="7"/>
        <v>-</v>
      </c>
      <c r="T22" s="16" t="str">
        <f t="shared" si="8"/>
        <v>-</v>
      </c>
      <c r="U22" s="16">
        <f t="shared" si="9"/>
        <v>0</v>
      </c>
      <c r="W22" s="38" t="s">
        <v>69</v>
      </c>
      <c r="AA22" s="2"/>
      <c r="AB22" s="84">
        <f>IF($B22="✓",IF($E22&gt;=$E42,120000,0),0)</f>
        <v>0</v>
      </c>
      <c r="AC22" s="84">
        <f>IF($B22="✓",IF($E22&gt;=$P42,120000,0),0)</f>
        <v>0</v>
      </c>
      <c r="AD22" s="84">
        <f>IF($B22="✓",IF($P22&gt;=$E42,120000,0),0)</f>
        <v>0</v>
      </c>
      <c r="AE22" s="84">
        <f>IF($B22="✓",IF($P22&gt;=$P42,120000,0),0)</f>
        <v>0</v>
      </c>
    </row>
    <row r="23" spans="2:31">
      <c r="B23" s="8" t="str">
        <f>IF(AND($C$5&gt;='参考（削除不可）（入力例用）'!$E$3,$C$5&lt;='参考（削除不可）（入力例用）'!$F$3),"✓","")</f>
        <v/>
      </c>
      <c r="C23" s="9">
        <f t="shared" si="11"/>
        <v>45383</v>
      </c>
      <c r="D23" s="6" t="str">
        <f t="shared" si="12"/>
        <v/>
      </c>
      <c r="E23" s="16">
        <f t="shared" si="13"/>
        <v>0</v>
      </c>
      <c r="F23" s="16">
        <f t="shared" si="0"/>
        <v>0</v>
      </c>
      <c r="G23" s="16">
        <f t="shared" si="16"/>
        <v>0</v>
      </c>
      <c r="H23" s="7">
        <f t="shared" si="2"/>
        <v>1</v>
      </c>
      <c r="I23" s="20">
        <f t="shared" si="3"/>
        <v>0</v>
      </c>
      <c r="J23" s="98"/>
      <c r="K23" s="108"/>
      <c r="L23" s="26" t="str">
        <f t="shared" si="17"/>
        <v>-</v>
      </c>
      <c r="M23" s="33" t="str">
        <f t="shared" si="18"/>
        <v>-</v>
      </c>
      <c r="N23" s="33" t="str">
        <f t="shared" si="19"/>
        <v>-</v>
      </c>
      <c r="O23" s="22" t="str">
        <f t="shared" si="4"/>
        <v>-</v>
      </c>
      <c r="P23" s="16">
        <f t="shared" si="5"/>
        <v>0</v>
      </c>
      <c r="Q23" s="16" t="str">
        <f t="shared" si="1"/>
        <v>-</v>
      </c>
      <c r="R23" s="16" t="str">
        <f t="shared" si="6"/>
        <v>-</v>
      </c>
      <c r="S23" s="7" t="str">
        <f t="shared" si="7"/>
        <v>-</v>
      </c>
      <c r="T23" s="16" t="str">
        <f t="shared" si="8"/>
        <v>-</v>
      </c>
      <c r="U23" s="16">
        <f t="shared" si="9"/>
        <v>0</v>
      </c>
      <c r="W23" s="38" t="s">
        <v>69</v>
      </c>
      <c r="AA23" s="2"/>
      <c r="AB23" s="84">
        <f>IF($B23="✓",IF($E23&gt;=$E43,120000,0),0)</f>
        <v>0</v>
      </c>
      <c r="AC23" s="84">
        <f>IF($B23="✓",IF($E23&gt;=$P43,120000,0),0)</f>
        <v>0</v>
      </c>
      <c r="AD23" s="84">
        <f>IF($B23="✓",IF($P23&gt;=$E43,120000,0),0)</f>
        <v>0</v>
      </c>
      <c r="AE23" s="84">
        <f>IF($B23="✓",IF($P23&gt;=$P43,120000,0),0)</f>
        <v>0</v>
      </c>
    </row>
    <row r="24" spans="2:31">
      <c r="B24" s="8" t="str">
        <f>IF(AND($C$5&gt;='参考（削除不可）（入力例用）'!$E$3,$C$5&lt;='参考（削除不可）（入力例用）'!$F$3),"✓","")</f>
        <v/>
      </c>
      <c r="C24" s="9">
        <f t="shared" si="11"/>
        <v>45413</v>
      </c>
      <c r="D24" s="6" t="str">
        <f t="shared" si="12"/>
        <v/>
      </c>
      <c r="E24" s="16">
        <f t="shared" si="13"/>
        <v>0</v>
      </c>
      <c r="F24" s="16">
        <f t="shared" si="0"/>
        <v>0</v>
      </c>
      <c r="G24" s="16">
        <f t="shared" si="16"/>
        <v>0</v>
      </c>
      <c r="H24" s="7">
        <f t="shared" si="2"/>
        <v>1</v>
      </c>
      <c r="I24" s="20">
        <f t="shared" si="3"/>
        <v>0</v>
      </c>
      <c r="J24" s="98"/>
      <c r="K24" s="108"/>
      <c r="L24" s="26" t="str">
        <f t="shared" si="17"/>
        <v>-</v>
      </c>
      <c r="M24" s="33" t="str">
        <f t="shared" si="18"/>
        <v>-</v>
      </c>
      <c r="N24" s="33" t="str">
        <f t="shared" si="19"/>
        <v>-</v>
      </c>
      <c r="O24" s="22" t="str">
        <f t="shared" si="4"/>
        <v>-</v>
      </c>
      <c r="P24" s="16">
        <f t="shared" si="5"/>
        <v>0</v>
      </c>
      <c r="Q24" s="16" t="str">
        <f t="shared" si="1"/>
        <v>-</v>
      </c>
      <c r="R24" s="16" t="str">
        <f t="shared" si="6"/>
        <v>-</v>
      </c>
      <c r="S24" s="7" t="str">
        <f t="shared" si="7"/>
        <v>-</v>
      </c>
      <c r="T24" s="16" t="str">
        <f t="shared" si="8"/>
        <v>-</v>
      </c>
      <c r="U24" s="16">
        <f t="shared" si="9"/>
        <v>0</v>
      </c>
      <c r="W24" s="38" t="s">
        <v>69</v>
      </c>
      <c r="AA24" s="2"/>
      <c r="AB24" s="84">
        <f>IF($B24="✓",IF($E24&gt;=$E44,120000,0),0)</f>
        <v>0</v>
      </c>
      <c r="AC24" s="84">
        <f>IF($B24="✓",IF($E24&gt;=$P44,120000,0),0)</f>
        <v>0</v>
      </c>
      <c r="AD24" s="84">
        <f>IF($B24="✓",IF($P24&gt;=$E44,120000,0),0)</f>
        <v>0</v>
      </c>
      <c r="AE24" s="84">
        <f>IF($B24="✓",IF($P24&gt;=$P44,120000,0),0)</f>
        <v>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/>
      </c>
      <c r="C25" s="9">
        <f t="shared" si="11"/>
        <v>45444</v>
      </c>
      <c r="D25" s="6" t="str">
        <f t="shared" si="12"/>
        <v/>
      </c>
      <c r="E25" s="16">
        <f t="shared" si="13"/>
        <v>0</v>
      </c>
      <c r="F25" s="16">
        <f t="shared" si="0"/>
        <v>0</v>
      </c>
      <c r="G25" s="16">
        <f t="shared" si="16"/>
        <v>0</v>
      </c>
      <c r="H25" s="7">
        <f t="shared" si="2"/>
        <v>1</v>
      </c>
      <c r="I25" s="20">
        <f t="shared" si="3"/>
        <v>0</v>
      </c>
      <c r="J25" s="99"/>
      <c r="K25" s="109"/>
      <c r="L25" s="26" t="str">
        <f t="shared" si="17"/>
        <v>-</v>
      </c>
      <c r="M25" s="33" t="str">
        <f t="shared" si="18"/>
        <v>-</v>
      </c>
      <c r="N25" s="33" t="str">
        <f t="shared" si="19"/>
        <v>-</v>
      </c>
      <c r="O25" s="22" t="str">
        <f t="shared" si="4"/>
        <v>-</v>
      </c>
      <c r="P25" s="16">
        <f t="shared" si="5"/>
        <v>0</v>
      </c>
      <c r="Q25" s="16" t="str">
        <f t="shared" si="1"/>
        <v>-</v>
      </c>
      <c r="R25" s="16" t="str">
        <f t="shared" si="6"/>
        <v>-</v>
      </c>
      <c r="S25" s="7" t="str">
        <f t="shared" si="7"/>
        <v>-</v>
      </c>
      <c r="T25" s="16" t="str">
        <f t="shared" si="8"/>
        <v>-</v>
      </c>
      <c r="U25" s="16">
        <f t="shared" si="9"/>
        <v>0</v>
      </c>
      <c r="W25" s="38" t="s">
        <v>69</v>
      </c>
      <c r="AA25" s="2"/>
      <c r="AB25" s="84">
        <f>IF($B25="✓",IF($E25&gt;=$E45,120000,0),0)</f>
        <v>0</v>
      </c>
      <c r="AC25" s="84">
        <f>IF($B25="✓",IF($E25&gt;=$P45,120000,0),0)</f>
        <v>0</v>
      </c>
      <c r="AD25" s="84">
        <f>IF($B25="✓",IF($P25&gt;=$E45,120000,0),0)</f>
        <v>0</v>
      </c>
      <c r="AE25" s="84">
        <f>IF($B25="✓",IF($P25&gt;=$P45,120000,0),0)</f>
        <v>0</v>
      </c>
    </row>
    <row r="26" spans="2:31" ht="18.600000000000001" thickTop="1"/>
    <row r="27" spans="2:31" ht="18" customHeight="1" thickBot="1">
      <c r="B27" s="137" t="s">
        <v>48</v>
      </c>
      <c r="C27" s="140" t="s">
        <v>82</v>
      </c>
      <c r="D27" s="123" t="s">
        <v>45</v>
      </c>
      <c r="E27" s="143" t="s">
        <v>77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W27" s="128" t="s">
        <v>80</v>
      </c>
      <c r="X27" s="129"/>
    </row>
    <row r="28" spans="2:31" ht="18.600000000000001" thickTop="1">
      <c r="B28" s="138"/>
      <c r="C28" s="141"/>
      <c r="D28" s="126"/>
      <c r="E28" s="130" t="s">
        <v>39</v>
      </c>
      <c r="F28" s="131"/>
      <c r="G28" s="131"/>
      <c r="H28" s="131"/>
      <c r="I28" s="132"/>
      <c r="J28" s="130" t="s">
        <v>40</v>
      </c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133" t="s">
        <v>49</v>
      </c>
      <c r="W28" s="134" t="s">
        <v>51</v>
      </c>
      <c r="X28" s="135" t="s">
        <v>50</v>
      </c>
      <c r="AA28" s="2"/>
      <c r="AB28" s="17" t="s">
        <v>65</v>
      </c>
      <c r="AC28" s="17" t="s">
        <v>66</v>
      </c>
      <c r="AD28" s="17" t="s">
        <v>67</v>
      </c>
      <c r="AE28" s="17" t="s">
        <v>68</v>
      </c>
    </row>
    <row r="29" spans="2:31" ht="21" customHeight="1">
      <c r="B29" s="138"/>
      <c r="C29" s="141"/>
      <c r="D29" s="126"/>
      <c r="E29" s="123" t="s">
        <v>43</v>
      </c>
      <c r="F29" s="123" t="s">
        <v>59</v>
      </c>
      <c r="G29" s="123" t="s">
        <v>42</v>
      </c>
      <c r="H29" s="123" t="s">
        <v>46</v>
      </c>
      <c r="I29" s="123" t="s">
        <v>60</v>
      </c>
      <c r="J29" s="123" t="s">
        <v>47</v>
      </c>
      <c r="K29" s="123" t="s">
        <v>37</v>
      </c>
      <c r="L29" s="127" t="s">
        <v>38</v>
      </c>
      <c r="M29" s="10"/>
      <c r="N29" s="10"/>
      <c r="O29" s="11"/>
      <c r="P29" s="123" t="s">
        <v>44</v>
      </c>
      <c r="Q29" s="123" t="s">
        <v>59</v>
      </c>
      <c r="R29" s="123" t="s">
        <v>41</v>
      </c>
      <c r="S29" s="123" t="s">
        <v>46</v>
      </c>
      <c r="T29" s="123" t="s">
        <v>61</v>
      </c>
      <c r="U29" s="133"/>
      <c r="W29" s="134"/>
      <c r="X29" s="136"/>
      <c r="AA29" s="37" t="s">
        <v>63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9"/>
      <c r="C30" s="142"/>
      <c r="D30" s="126"/>
      <c r="E30" s="126"/>
      <c r="F30" s="124"/>
      <c r="G30" s="126"/>
      <c r="H30" s="124"/>
      <c r="I30" s="124"/>
      <c r="J30" s="126"/>
      <c r="K30" s="126"/>
      <c r="L30" s="124"/>
      <c r="M30" s="18" t="s">
        <v>71</v>
      </c>
      <c r="N30" s="18" t="s">
        <v>73</v>
      </c>
      <c r="O30" s="5" t="s">
        <v>75</v>
      </c>
      <c r="P30" s="124"/>
      <c r="Q30" s="124"/>
      <c r="R30" s="124"/>
      <c r="S30" s="124"/>
      <c r="T30" s="124"/>
      <c r="U30" s="133"/>
      <c r="W30" s="134"/>
      <c r="X30" s="136"/>
      <c r="AA30" s="37" t="s">
        <v>64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/>
      </c>
      <c r="C31" s="23">
        <f>DATE($C$3,4,1)</f>
        <v>45017</v>
      </c>
      <c r="D31" s="110"/>
      <c r="E31" s="101"/>
      <c r="F31" s="24">
        <f t="shared" ref="F31:F45" si="20">IF($B31="✓",IF($J11="✓",IF($J31="✓",0,$AD31),IF($J31="✓",0,$AB31)),0)</f>
        <v>0</v>
      </c>
      <c r="G31" s="93"/>
      <c r="H31" s="25">
        <f t="shared" ref="H31:H45" si="21">IF(D31="✓",3/4,1)</f>
        <v>1</v>
      </c>
      <c r="I31" s="19">
        <f t="shared" ref="I31:I45" si="22">MAX(ROUNDDOWN(((E31-F31)*0.06-G31*H31),-2),0)</f>
        <v>0</v>
      </c>
      <c r="J31" s="94"/>
      <c r="K31" s="104"/>
      <c r="L31" s="24" t="str">
        <f t="shared" ref="L31:L45" si="23">IF(J31="✓",IFERROR(MAX(IF(M31&lt;=0,N31-O31,M31),0),"-"),"-")</f>
        <v>-</v>
      </c>
      <c r="M31" s="100"/>
      <c r="N31" s="101"/>
      <c r="O31" s="21" t="str">
        <f>IF(J31="✓",E31,"-")</f>
        <v>-</v>
      </c>
      <c r="P31" s="15">
        <f t="shared" ref="P31:P45" si="24">IF(J31="✓",MAX(K31-L31,0),0)</f>
        <v>0</v>
      </c>
      <c r="Q31" s="15" t="str">
        <f t="shared" ref="Q31:Q45" si="25">IF(J31="✓",IF($B11="✓",IF($J11="✓",IF($J31="✓",$AE31,0),IF($J51="✓",$AC31,0)),0),"-")</f>
        <v>-</v>
      </c>
      <c r="R31" s="15" t="str">
        <f t="shared" ref="R31:R45" si="26">IF(J31="✓",G31,"-")</f>
        <v>-</v>
      </c>
      <c r="S31" s="14" t="str">
        <f t="shared" ref="S31:S45" si="27">IF(J31="✓",IF(D31="✓",3/4,1),"-")</f>
        <v>-</v>
      </c>
      <c r="T31" s="15" t="str">
        <f>IF(J31="✓",MAX(ROUNDDOWN(((P31-Q31)*0.06-R31*S31),-2),0),"-")</f>
        <v>-</v>
      </c>
      <c r="U31" s="15">
        <f>IF(J31="✓",T31,I31)</f>
        <v>0</v>
      </c>
      <c r="V31" s="45"/>
      <c r="W31" s="19">
        <f>SUM(I11,I31)</f>
        <v>0</v>
      </c>
      <c r="X31" s="46">
        <f>SUM(U11,U31)</f>
        <v>0</v>
      </c>
      <c r="Y31" s="79"/>
      <c r="Z31" s="79"/>
      <c r="AA31" s="2"/>
      <c r="AB31" s="84">
        <f>IF($B31="✓",IF($E11&gt;=$E31,0,120000),0)</f>
        <v>0</v>
      </c>
      <c r="AC31" s="84">
        <f>IF($B31="✓",IF($E11&gt;=$P31,0,120000),0)</f>
        <v>0</v>
      </c>
      <c r="AD31" s="84">
        <f>IF($B31="✓",IF($P11&gt;=$E31,0,120000),0)</f>
        <v>0</v>
      </c>
      <c r="AE31" s="84">
        <f>IF($B31="✓",IF($P11&gt;=$P31,0,120000),0)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/>
      </c>
      <c r="C32" s="13">
        <f>EDATE(C31,1)</f>
        <v>45047</v>
      </c>
      <c r="D32" s="29" t="str">
        <f>IF($D$31="✓",$D$31,"")</f>
        <v/>
      </c>
      <c r="E32" s="30">
        <f>$E$31</f>
        <v>0</v>
      </c>
      <c r="F32" s="15">
        <f t="shared" si="20"/>
        <v>0</v>
      </c>
      <c r="G32" s="30">
        <f>$G$31</f>
        <v>0</v>
      </c>
      <c r="H32" s="14">
        <f t="shared" si="21"/>
        <v>1</v>
      </c>
      <c r="I32" s="19">
        <f t="shared" si="22"/>
        <v>0</v>
      </c>
      <c r="J32" s="95"/>
      <c r="K32" s="105"/>
      <c r="L32" s="24" t="str">
        <f t="shared" si="23"/>
        <v>-</v>
      </c>
      <c r="M32" s="34" t="str">
        <f>IF(J32="✓",$M$31,"-")</f>
        <v>-</v>
      </c>
      <c r="N32" s="34" t="str">
        <f>IF(J32="✓",$N$31,"-")</f>
        <v>-</v>
      </c>
      <c r="O32" s="21" t="str">
        <f t="shared" ref="O32:O45" si="28">IF(J32="✓",E32,"-")</f>
        <v>-</v>
      </c>
      <c r="P32" s="15">
        <f t="shared" si="24"/>
        <v>0</v>
      </c>
      <c r="Q32" s="15" t="str">
        <f t="shared" si="25"/>
        <v>-</v>
      </c>
      <c r="R32" s="15" t="str">
        <f t="shared" si="26"/>
        <v>-</v>
      </c>
      <c r="S32" s="14" t="str">
        <f t="shared" si="27"/>
        <v>-</v>
      </c>
      <c r="T32" s="15" t="str">
        <f t="shared" ref="T32:T45" si="29">IF(J32="✓",MAX(ROUNDDOWN(((P32-Q32)*0.06-R32*S32),-2),0),"-")</f>
        <v>-</v>
      </c>
      <c r="U32" s="15">
        <f t="shared" ref="U32:U46" si="30">IF(J32="✓",T32,I32)</f>
        <v>0</v>
      </c>
      <c r="V32" s="45"/>
      <c r="W32" s="19">
        <f>SUM(I12,I32)</f>
        <v>0</v>
      </c>
      <c r="X32" s="46">
        <f>SUM(U12,U32)</f>
        <v>0</v>
      </c>
      <c r="Y32" s="79" t="str">
        <f>IF(Y33="←収入回復届出","←最終支給月",IF(X31&lt;154500,IF(X32&gt;=154500,"←収入回復届出",""),""))</f>
        <v/>
      </c>
      <c r="Z32" s="79"/>
      <c r="AA32" s="2"/>
      <c r="AB32" s="84">
        <f>IF($B32="✓",IF($E12&gt;=$E32,0,120000),0)</f>
        <v>0</v>
      </c>
      <c r="AC32" s="84">
        <f>IF($B32="✓",IF($E12&gt;=$P32,0,120000),0)</f>
        <v>0</v>
      </c>
      <c r="AD32" s="84">
        <f>IF($B32="✓",IF($P12&gt;=$E32,0,120000),0)</f>
        <v>0</v>
      </c>
      <c r="AE32" s="84">
        <f>IF($B32="✓",IF($P12&gt;=$P32,0,120000),0)</f>
        <v>0</v>
      </c>
    </row>
    <row r="33" spans="1:31" ht="18.600000000000001" thickBot="1">
      <c r="A33" s="83"/>
      <c r="B33" s="50" t="str">
        <f>IF(AND($C$5&gt;='参考（削除不可）（入力例用）'!$C$3,$C$5&lt;='参考（削除不可）（入力例用）'!$D$3),"✓","")</f>
        <v/>
      </c>
      <c r="C33" s="51">
        <f>EDATE(C32,1)</f>
        <v>45078</v>
      </c>
      <c r="D33" s="28" t="str">
        <f>IF($D$31="✓",$D$31,"")</f>
        <v/>
      </c>
      <c r="E33" s="27">
        <f>$E$31</f>
        <v>0</v>
      </c>
      <c r="F33" s="52">
        <f t="shared" si="20"/>
        <v>0</v>
      </c>
      <c r="G33" s="27">
        <f>$G$31</f>
        <v>0</v>
      </c>
      <c r="H33" s="53">
        <f t="shared" si="21"/>
        <v>1</v>
      </c>
      <c r="I33" s="54">
        <f t="shared" si="22"/>
        <v>0</v>
      </c>
      <c r="J33" s="96"/>
      <c r="K33" s="106"/>
      <c r="L33" s="55" t="str">
        <f t="shared" si="23"/>
        <v>-</v>
      </c>
      <c r="M33" s="35" t="str">
        <f>IF(J33="✓",$M$31,"-")</f>
        <v>-</v>
      </c>
      <c r="N33" s="35" t="str">
        <f>IF(J33="✓",$N$31,"-")</f>
        <v>-</v>
      </c>
      <c r="O33" s="56" t="str">
        <f t="shared" si="28"/>
        <v>-</v>
      </c>
      <c r="P33" s="52">
        <f t="shared" si="24"/>
        <v>0</v>
      </c>
      <c r="Q33" s="52" t="str">
        <f t="shared" si="25"/>
        <v>-</v>
      </c>
      <c r="R33" s="52" t="str">
        <f t="shared" si="26"/>
        <v>-</v>
      </c>
      <c r="S33" s="53" t="str">
        <f t="shared" si="27"/>
        <v>-</v>
      </c>
      <c r="T33" s="52" t="str">
        <f t="shared" si="29"/>
        <v>-</v>
      </c>
      <c r="U33" s="52">
        <f t="shared" si="30"/>
        <v>0</v>
      </c>
      <c r="V33" s="69"/>
      <c r="W33" s="54">
        <f>SUM(I13,I33)</f>
        <v>0</v>
      </c>
      <c r="X33" s="70">
        <f>SUM(U13,U33)</f>
        <v>0</v>
      </c>
      <c r="Y33" s="80" t="str">
        <f t="shared" ref="Y33:Y44" si="31">IF(Y34="←収入回復届出","←最終支給月",IF(X32&lt;154500,IF(X33&gt;=154500,"←収入回復届出",""),""))</f>
        <v/>
      </c>
      <c r="Z33" s="75"/>
      <c r="AA33" s="2"/>
      <c r="AB33" s="84">
        <f>IF($B33="✓",IF($E13&gt;=$E33,0,120000),0)</f>
        <v>0</v>
      </c>
      <c r="AC33" s="84">
        <f>IF($B33="✓",IF($E13&gt;=$P33,0,120000),0)</f>
        <v>0</v>
      </c>
      <c r="AD33" s="84">
        <f>IF($B33="✓",IF($P13&gt;=$E33,0,120000),0)</f>
        <v>0</v>
      </c>
      <c r="AE33" s="84">
        <f>IF($B33="✓",IF($P13&gt;=$P33,0,120000),0)</f>
        <v>0</v>
      </c>
    </row>
    <row r="34" spans="1:31" ht="19.2" thickTop="1" thickBot="1">
      <c r="A34" s="67"/>
      <c r="B34" s="59" t="str">
        <f>IF(AND($C$5&gt;='参考（削除不可）（入力例用）'!$E$3,$C$5&lt;='参考（削除不可）（入力例用）'!$F$3),"✓","")</f>
        <v/>
      </c>
      <c r="C34" s="60">
        <f>EDATE(C33,1)</f>
        <v>45108</v>
      </c>
      <c r="D34" s="111"/>
      <c r="E34" s="103"/>
      <c r="F34" s="61">
        <f t="shared" si="20"/>
        <v>0</v>
      </c>
      <c r="G34" s="92"/>
      <c r="H34" s="62">
        <f t="shared" si="21"/>
        <v>1</v>
      </c>
      <c r="I34" s="63">
        <f t="shared" si="22"/>
        <v>0</v>
      </c>
      <c r="J34" s="97"/>
      <c r="K34" s="107"/>
      <c r="L34" s="61" t="str">
        <f t="shared" si="23"/>
        <v>-</v>
      </c>
      <c r="M34" s="102"/>
      <c r="N34" s="103"/>
      <c r="O34" s="64" t="str">
        <f t="shared" si="28"/>
        <v>-</v>
      </c>
      <c r="P34" s="65">
        <f t="shared" si="24"/>
        <v>0</v>
      </c>
      <c r="Q34" s="65" t="str">
        <f t="shared" si="25"/>
        <v>-</v>
      </c>
      <c r="R34" s="65" t="str">
        <f>IF(J34="✓",G34,"-")</f>
        <v>-</v>
      </c>
      <c r="S34" s="66" t="str">
        <f t="shared" si="27"/>
        <v>-</v>
      </c>
      <c r="T34" s="65" t="str">
        <f t="shared" si="29"/>
        <v>-</v>
      </c>
      <c r="U34" s="65">
        <f t="shared" si="30"/>
        <v>0</v>
      </c>
      <c r="V34" s="71"/>
      <c r="W34" s="63">
        <f t="shared" ref="W34:W47" si="32">SUM(I14,I34)</f>
        <v>0</v>
      </c>
      <c r="X34" s="72">
        <f>SUM(U14,U34)</f>
        <v>0</v>
      </c>
      <c r="Y34" s="81" t="str">
        <f t="shared" si="31"/>
        <v/>
      </c>
      <c r="Z34" s="76"/>
      <c r="AA34" s="2"/>
      <c r="AB34" s="84">
        <f>IF($B34="✓",IF($E14&gt;=$E34,0,120000),0)</f>
        <v>0</v>
      </c>
      <c r="AC34" s="84">
        <f>IF($B34="✓",IF($E14&gt;=$P34,0,120000),0)</f>
        <v>0</v>
      </c>
      <c r="AD34" s="84">
        <f>IF($B34="✓",IF($P14&gt;=$E34,0,120000),0)</f>
        <v>0</v>
      </c>
      <c r="AE34" s="84">
        <f>IF($B34="✓",IF($P14&gt;=$P34,0,120000),0)</f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/>
      </c>
      <c r="C35" s="9">
        <f t="shared" ref="C35:C45" si="33">EDATE(C34,1)</f>
        <v>45139</v>
      </c>
      <c r="D35" s="32" t="str">
        <f t="shared" ref="D35:D45" si="34">IF($D$34="✓",$D$34,"")</f>
        <v/>
      </c>
      <c r="E35" s="31">
        <f t="shared" ref="E35:E45" si="35">$E$34</f>
        <v>0</v>
      </c>
      <c r="F35" s="16">
        <f t="shared" si="20"/>
        <v>0</v>
      </c>
      <c r="G35" s="31">
        <f t="shared" ref="G35:G45" si="36">$G$34</f>
        <v>0</v>
      </c>
      <c r="H35" s="7">
        <f t="shared" si="21"/>
        <v>1</v>
      </c>
      <c r="I35" s="20">
        <f t="shared" si="22"/>
        <v>0</v>
      </c>
      <c r="J35" s="98"/>
      <c r="K35" s="108"/>
      <c r="L35" s="26" t="str">
        <f t="shared" si="23"/>
        <v>-</v>
      </c>
      <c r="M35" s="33" t="str">
        <f>IF(J35="✓",$M$34,"-")</f>
        <v>-</v>
      </c>
      <c r="N35" s="33" t="str">
        <f t="shared" ref="N35:N45" si="37">IF(J35="✓",$N$34,"-")</f>
        <v>-</v>
      </c>
      <c r="O35" s="22" t="str">
        <f t="shared" si="28"/>
        <v>-</v>
      </c>
      <c r="P35" s="16">
        <f t="shared" si="24"/>
        <v>0</v>
      </c>
      <c r="Q35" s="16" t="str">
        <f t="shared" si="25"/>
        <v>-</v>
      </c>
      <c r="R35" s="16" t="str">
        <f t="shared" si="26"/>
        <v>-</v>
      </c>
      <c r="S35" s="7" t="str">
        <f t="shared" si="27"/>
        <v>-</v>
      </c>
      <c r="T35" s="16" t="str">
        <f t="shared" si="29"/>
        <v>-</v>
      </c>
      <c r="U35" s="16">
        <f>IF(J35="✓",T35,I35)</f>
        <v>0</v>
      </c>
      <c r="V35" s="47"/>
      <c r="W35" s="20">
        <f t="shared" si="32"/>
        <v>0</v>
      </c>
      <c r="X35" s="48">
        <f>SUM(U15,U35)</f>
        <v>0</v>
      </c>
      <c r="Y35" s="82" t="str">
        <f t="shared" si="31"/>
        <v/>
      </c>
      <c r="Z35" s="82"/>
      <c r="AA35" s="2"/>
      <c r="AB35" s="84">
        <f>IF($B35="✓",IF($E15&gt;=$E35,0,120000),0)</f>
        <v>0</v>
      </c>
      <c r="AC35" s="84">
        <f>IF($B35="✓",IF($E15&gt;=$P35,0,120000),0)</f>
        <v>0</v>
      </c>
      <c r="AD35" s="84">
        <f>IF($B35="✓",IF($P15&gt;=$E35,0,120000),0)</f>
        <v>0</v>
      </c>
      <c r="AE35" s="84">
        <f>IF($B35="✓",IF($P15&gt;=$P35,0,120000),0)</f>
        <v>0</v>
      </c>
    </row>
    <row r="36" spans="1:31">
      <c r="B36" s="8" t="str">
        <f>IF(AND($C$5&gt;='参考（削除不可）（入力例用）'!$E$3,$C$5&lt;='参考（削除不可）（入力例用）'!$F$3),"✓","")</f>
        <v/>
      </c>
      <c r="C36" s="9">
        <f t="shared" si="33"/>
        <v>45170</v>
      </c>
      <c r="D36" s="6" t="str">
        <f t="shared" si="34"/>
        <v/>
      </c>
      <c r="E36" s="16">
        <f t="shared" si="35"/>
        <v>0</v>
      </c>
      <c r="F36" s="16">
        <f t="shared" si="20"/>
        <v>0</v>
      </c>
      <c r="G36" s="16">
        <f t="shared" si="36"/>
        <v>0</v>
      </c>
      <c r="H36" s="7">
        <f t="shared" si="21"/>
        <v>1</v>
      </c>
      <c r="I36" s="20">
        <f t="shared" si="22"/>
        <v>0</v>
      </c>
      <c r="J36" s="98"/>
      <c r="K36" s="108"/>
      <c r="L36" s="26" t="str">
        <f t="shared" si="23"/>
        <v>-</v>
      </c>
      <c r="M36" s="33" t="str">
        <f t="shared" ref="M36:M45" si="38">IF(J36="✓",$M$34,"-")</f>
        <v>-</v>
      </c>
      <c r="N36" s="33" t="str">
        <f t="shared" si="37"/>
        <v>-</v>
      </c>
      <c r="O36" s="22" t="str">
        <f t="shared" si="28"/>
        <v>-</v>
      </c>
      <c r="P36" s="16">
        <f>IF(J36="✓",MAX(K36-L36,0),0)</f>
        <v>0</v>
      </c>
      <c r="Q36" s="16" t="str">
        <f t="shared" si="25"/>
        <v>-</v>
      </c>
      <c r="R36" s="16" t="str">
        <f t="shared" si="26"/>
        <v>-</v>
      </c>
      <c r="S36" s="7" t="str">
        <f t="shared" si="27"/>
        <v>-</v>
      </c>
      <c r="T36" s="16" t="str">
        <f t="shared" si="29"/>
        <v>-</v>
      </c>
      <c r="U36" s="16">
        <f t="shared" si="30"/>
        <v>0</v>
      </c>
      <c r="V36" s="47"/>
      <c r="W36" s="20">
        <f t="shared" si="32"/>
        <v>0</v>
      </c>
      <c r="X36" s="48">
        <f>SUM(U16,U36)</f>
        <v>0</v>
      </c>
      <c r="Y36" s="82" t="str">
        <f t="shared" si="31"/>
        <v/>
      </c>
      <c r="Z36" s="82"/>
      <c r="AA36" s="2"/>
      <c r="AB36" s="84">
        <f>IF($B36="✓",IF($E16&gt;=$E36,0,120000),0)</f>
        <v>0</v>
      </c>
      <c r="AC36" s="84">
        <f>IF($B36="✓",IF($E16&gt;=$P36,0,120000),0)</f>
        <v>0</v>
      </c>
      <c r="AD36" s="84">
        <f>IF($B36="✓",IF($P16&gt;=$E36,0,120000),0)</f>
        <v>0</v>
      </c>
      <c r="AE36" s="84">
        <f>IF($B36="✓",IF($P16&gt;=$P36,0,120000),0)</f>
        <v>0</v>
      </c>
    </row>
    <row r="37" spans="1:31">
      <c r="B37" s="8" t="str">
        <f>IF(AND($C$5&gt;='参考（削除不可）（入力例用）'!$E$3,$C$5&lt;='参考（削除不可）（入力例用）'!$F$3),"✓","")</f>
        <v/>
      </c>
      <c r="C37" s="9">
        <f t="shared" si="33"/>
        <v>45200</v>
      </c>
      <c r="D37" s="6" t="str">
        <f t="shared" si="34"/>
        <v/>
      </c>
      <c r="E37" s="16">
        <f t="shared" si="35"/>
        <v>0</v>
      </c>
      <c r="F37" s="16">
        <f t="shared" si="20"/>
        <v>0</v>
      </c>
      <c r="G37" s="16">
        <f t="shared" si="36"/>
        <v>0</v>
      </c>
      <c r="H37" s="7">
        <f t="shared" si="21"/>
        <v>1</v>
      </c>
      <c r="I37" s="20">
        <f t="shared" si="22"/>
        <v>0</v>
      </c>
      <c r="J37" s="98"/>
      <c r="K37" s="108"/>
      <c r="L37" s="26" t="str">
        <f t="shared" si="23"/>
        <v>-</v>
      </c>
      <c r="M37" s="33" t="str">
        <f>IF(J37="✓",$M$34,"-")</f>
        <v>-</v>
      </c>
      <c r="N37" s="33" t="str">
        <f t="shared" si="37"/>
        <v>-</v>
      </c>
      <c r="O37" s="22" t="str">
        <f t="shared" si="28"/>
        <v>-</v>
      </c>
      <c r="P37" s="16">
        <f>IF(J37="✓",MAX(K37-L37,0),0)</f>
        <v>0</v>
      </c>
      <c r="Q37" s="16" t="str">
        <f t="shared" si="25"/>
        <v>-</v>
      </c>
      <c r="R37" s="16" t="str">
        <f t="shared" si="26"/>
        <v>-</v>
      </c>
      <c r="S37" s="7" t="str">
        <f t="shared" si="27"/>
        <v>-</v>
      </c>
      <c r="T37" s="16" t="str">
        <f t="shared" si="29"/>
        <v>-</v>
      </c>
      <c r="U37" s="16">
        <f t="shared" si="30"/>
        <v>0</v>
      </c>
      <c r="V37" s="47"/>
      <c r="W37" s="20">
        <f>SUM(I17,I37)</f>
        <v>0</v>
      </c>
      <c r="X37" s="48">
        <f>SUM(U17,U37)</f>
        <v>0</v>
      </c>
      <c r="Y37" s="82" t="str">
        <f t="shared" si="31"/>
        <v/>
      </c>
      <c r="Z37" s="82"/>
      <c r="AA37" s="2"/>
      <c r="AB37" s="84">
        <f>IF($B37="✓",IF($E17&gt;=$E37,0,120000),0)</f>
        <v>0</v>
      </c>
      <c r="AC37" s="84">
        <f>IF($B37="✓",IF($E17&gt;=$P37,0,120000),0)</f>
        <v>0</v>
      </c>
      <c r="AD37" s="84">
        <f>IF($B37="✓",IF($P17&gt;=$E37,0,120000),0)</f>
        <v>0</v>
      </c>
      <c r="AE37" s="84">
        <f>IF($B37="✓",IF($P17&gt;=$P37,0,120000),0)</f>
        <v>0</v>
      </c>
    </row>
    <row r="38" spans="1:31">
      <c r="B38" s="8" t="str">
        <f>IF(AND($C$5&gt;='参考（削除不可）（入力例用）'!$E$3,$C$5&lt;='参考（削除不可）（入力例用）'!$F$3),"✓","")</f>
        <v/>
      </c>
      <c r="C38" s="9">
        <f t="shared" si="33"/>
        <v>45231</v>
      </c>
      <c r="D38" s="6" t="str">
        <f t="shared" si="34"/>
        <v/>
      </c>
      <c r="E38" s="16">
        <f t="shared" si="35"/>
        <v>0</v>
      </c>
      <c r="F38" s="16">
        <f t="shared" si="20"/>
        <v>0</v>
      </c>
      <c r="G38" s="16">
        <f t="shared" si="36"/>
        <v>0</v>
      </c>
      <c r="H38" s="7">
        <f t="shared" si="21"/>
        <v>1</v>
      </c>
      <c r="I38" s="20">
        <f t="shared" si="22"/>
        <v>0</v>
      </c>
      <c r="J38" s="98"/>
      <c r="K38" s="108"/>
      <c r="L38" s="26" t="str">
        <f t="shared" si="23"/>
        <v>-</v>
      </c>
      <c r="M38" s="33" t="str">
        <f t="shared" si="38"/>
        <v>-</v>
      </c>
      <c r="N38" s="33" t="str">
        <f t="shared" si="37"/>
        <v>-</v>
      </c>
      <c r="O38" s="22" t="str">
        <f t="shared" si="28"/>
        <v>-</v>
      </c>
      <c r="P38" s="16">
        <f t="shared" si="24"/>
        <v>0</v>
      </c>
      <c r="Q38" s="16" t="str">
        <f t="shared" si="25"/>
        <v>-</v>
      </c>
      <c r="R38" s="16" t="str">
        <f t="shared" si="26"/>
        <v>-</v>
      </c>
      <c r="S38" s="7" t="str">
        <f t="shared" si="27"/>
        <v>-</v>
      </c>
      <c r="T38" s="16" t="str">
        <f t="shared" si="29"/>
        <v>-</v>
      </c>
      <c r="U38" s="16">
        <f t="shared" si="30"/>
        <v>0</v>
      </c>
      <c r="V38" s="47"/>
      <c r="W38" s="20">
        <f t="shared" si="32"/>
        <v>0</v>
      </c>
      <c r="X38" s="48">
        <f>SUM(U18,U38)</f>
        <v>0</v>
      </c>
      <c r="Y38" s="82" t="str">
        <f t="shared" si="31"/>
        <v/>
      </c>
      <c r="Z38" s="82"/>
      <c r="AA38" s="2"/>
      <c r="AB38" s="84">
        <f>IF($B38="✓",IF($E18&gt;=$E38,0,120000),0)</f>
        <v>0</v>
      </c>
      <c r="AC38" s="84">
        <f>IF($B38="✓",IF($E18&gt;=$P38,0,120000),0)</f>
        <v>0</v>
      </c>
      <c r="AD38" s="84">
        <f>IF($B38="✓",IF($P18&gt;=$E38,0,120000),0)</f>
        <v>0</v>
      </c>
      <c r="AE38" s="84">
        <f>IF($B38="✓",IF($P18&gt;=$P38,0,120000),0)</f>
        <v>0</v>
      </c>
    </row>
    <row r="39" spans="1:31">
      <c r="B39" s="8" t="str">
        <f>IF(AND($C$5&gt;='参考（削除不可）（入力例用）'!$E$3,$C$5&lt;='参考（削除不可）（入力例用）'!$F$3),"✓","")</f>
        <v/>
      </c>
      <c r="C39" s="9">
        <f t="shared" si="33"/>
        <v>45261</v>
      </c>
      <c r="D39" s="6" t="str">
        <f t="shared" si="34"/>
        <v/>
      </c>
      <c r="E39" s="16">
        <f t="shared" si="35"/>
        <v>0</v>
      </c>
      <c r="F39" s="16">
        <f t="shared" si="20"/>
        <v>0</v>
      </c>
      <c r="G39" s="16">
        <f t="shared" si="36"/>
        <v>0</v>
      </c>
      <c r="H39" s="7">
        <f t="shared" si="21"/>
        <v>1</v>
      </c>
      <c r="I39" s="20">
        <f t="shared" si="22"/>
        <v>0</v>
      </c>
      <c r="J39" s="98"/>
      <c r="K39" s="108"/>
      <c r="L39" s="26" t="str">
        <f t="shared" si="23"/>
        <v>-</v>
      </c>
      <c r="M39" s="33" t="str">
        <f t="shared" si="38"/>
        <v>-</v>
      </c>
      <c r="N39" s="33" t="str">
        <f t="shared" si="37"/>
        <v>-</v>
      </c>
      <c r="O39" s="22" t="str">
        <f t="shared" si="28"/>
        <v>-</v>
      </c>
      <c r="P39" s="16">
        <f t="shared" si="24"/>
        <v>0</v>
      </c>
      <c r="Q39" s="16" t="str">
        <f t="shared" si="25"/>
        <v>-</v>
      </c>
      <c r="R39" s="16" t="str">
        <f t="shared" si="26"/>
        <v>-</v>
      </c>
      <c r="S39" s="7" t="str">
        <f t="shared" si="27"/>
        <v>-</v>
      </c>
      <c r="T39" s="16" t="str">
        <f t="shared" si="29"/>
        <v>-</v>
      </c>
      <c r="U39" s="16">
        <f t="shared" si="30"/>
        <v>0</v>
      </c>
      <c r="V39" s="47"/>
      <c r="W39" s="20">
        <f t="shared" si="32"/>
        <v>0</v>
      </c>
      <c r="X39" s="48">
        <f>SUM(U19,U39)</f>
        <v>0</v>
      </c>
      <c r="Y39" s="82" t="str">
        <f t="shared" si="31"/>
        <v/>
      </c>
      <c r="Z39" s="82"/>
      <c r="AA39" s="2"/>
      <c r="AB39" s="84">
        <f>IF($B39="✓",IF($E19&gt;=$E39,0,120000),0)</f>
        <v>0</v>
      </c>
      <c r="AC39" s="84">
        <f>IF($B39="✓",IF($E19&gt;=$P39,0,120000),0)</f>
        <v>0</v>
      </c>
      <c r="AD39" s="84">
        <f>IF($B39="✓",IF($P19&gt;=$E39,0,120000),0)</f>
        <v>0</v>
      </c>
      <c r="AE39" s="84">
        <f>IF($B39="✓",IF($P19&gt;=$P39,0,120000),0)</f>
        <v>0</v>
      </c>
    </row>
    <row r="40" spans="1:31">
      <c r="B40" s="8" t="str">
        <f>IF(AND($C$5&gt;='参考（削除不可）（入力例用）'!$E$3,$C$5&lt;='参考（削除不可）（入力例用）'!$F$3),"✓","")</f>
        <v/>
      </c>
      <c r="C40" s="9">
        <f>EDATE(C39,1)</f>
        <v>45292</v>
      </c>
      <c r="D40" s="6" t="str">
        <f t="shared" si="34"/>
        <v/>
      </c>
      <c r="E40" s="16">
        <f t="shared" si="35"/>
        <v>0</v>
      </c>
      <c r="F40" s="16">
        <f t="shared" si="20"/>
        <v>0</v>
      </c>
      <c r="G40" s="16">
        <f t="shared" si="36"/>
        <v>0</v>
      </c>
      <c r="H40" s="7">
        <f t="shared" si="21"/>
        <v>1</v>
      </c>
      <c r="I40" s="20">
        <f t="shared" si="22"/>
        <v>0</v>
      </c>
      <c r="J40" s="98"/>
      <c r="K40" s="108"/>
      <c r="L40" s="26" t="str">
        <f t="shared" si="23"/>
        <v>-</v>
      </c>
      <c r="M40" s="33" t="str">
        <f t="shared" si="38"/>
        <v>-</v>
      </c>
      <c r="N40" s="33" t="str">
        <f t="shared" si="37"/>
        <v>-</v>
      </c>
      <c r="O40" s="22" t="str">
        <f t="shared" si="28"/>
        <v>-</v>
      </c>
      <c r="P40" s="16">
        <f t="shared" si="24"/>
        <v>0</v>
      </c>
      <c r="Q40" s="16" t="str">
        <f t="shared" si="25"/>
        <v>-</v>
      </c>
      <c r="R40" s="16" t="str">
        <f t="shared" si="26"/>
        <v>-</v>
      </c>
      <c r="S40" s="7" t="str">
        <f t="shared" si="27"/>
        <v>-</v>
      </c>
      <c r="T40" s="16" t="str">
        <f t="shared" si="29"/>
        <v>-</v>
      </c>
      <c r="U40" s="16">
        <f>IF(J40="✓",T40,I40)</f>
        <v>0</v>
      </c>
      <c r="V40" s="47"/>
      <c r="W40" s="20">
        <f t="shared" si="32"/>
        <v>0</v>
      </c>
      <c r="X40" s="48">
        <f>SUM(U20,U40)</f>
        <v>0</v>
      </c>
      <c r="Y40" s="82" t="str">
        <f t="shared" si="31"/>
        <v/>
      </c>
      <c r="Z40" s="82"/>
      <c r="AA40" s="2"/>
      <c r="AB40" s="84">
        <f>IF($B40="✓",IF($E20&gt;=$E40,0,120000),0)</f>
        <v>0</v>
      </c>
      <c r="AC40" s="84">
        <f>IF($B40="✓",IF($E20&gt;=$P40,0,120000),0)</f>
        <v>0</v>
      </c>
      <c r="AD40" s="84">
        <f>IF($B40="✓",IF($P20&gt;=$E40,0,120000),0)</f>
        <v>0</v>
      </c>
      <c r="AE40" s="84">
        <f>IF($B40="✓",IF($P20&gt;=$P40,0,120000),0)</f>
        <v>0</v>
      </c>
    </row>
    <row r="41" spans="1:31">
      <c r="B41" s="8" t="str">
        <f>IF(AND($C$5&gt;='参考（削除不可）（入力例用）'!$E$3,$C$5&lt;='参考（削除不可）（入力例用）'!$F$3),"✓","")</f>
        <v/>
      </c>
      <c r="C41" s="9">
        <f t="shared" si="33"/>
        <v>45323</v>
      </c>
      <c r="D41" s="6" t="str">
        <f t="shared" si="34"/>
        <v/>
      </c>
      <c r="E41" s="16">
        <f t="shared" si="35"/>
        <v>0</v>
      </c>
      <c r="F41" s="16">
        <f t="shared" si="20"/>
        <v>0</v>
      </c>
      <c r="G41" s="16">
        <f t="shared" si="36"/>
        <v>0</v>
      </c>
      <c r="H41" s="7">
        <f t="shared" si="21"/>
        <v>1</v>
      </c>
      <c r="I41" s="20">
        <f t="shared" si="22"/>
        <v>0</v>
      </c>
      <c r="J41" s="98"/>
      <c r="K41" s="108"/>
      <c r="L41" s="26" t="str">
        <f t="shared" si="23"/>
        <v>-</v>
      </c>
      <c r="M41" s="33" t="str">
        <f t="shared" si="38"/>
        <v>-</v>
      </c>
      <c r="N41" s="33" t="str">
        <f t="shared" si="37"/>
        <v>-</v>
      </c>
      <c r="O41" s="22" t="str">
        <f t="shared" si="28"/>
        <v>-</v>
      </c>
      <c r="P41" s="16">
        <f t="shared" si="24"/>
        <v>0</v>
      </c>
      <c r="Q41" s="16" t="str">
        <f t="shared" si="25"/>
        <v>-</v>
      </c>
      <c r="R41" s="16" t="str">
        <f t="shared" si="26"/>
        <v>-</v>
      </c>
      <c r="S41" s="7" t="str">
        <f t="shared" si="27"/>
        <v>-</v>
      </c>
      <c r="T41" s="16" t="str">
        <f t="shared" si="29"/>
        <v>-</v>
      </c>
      <c r="U41" s="16">
        <f t="shared" si="30"/>
        <v>0</v>
      </c>
      <c r="V41" s="47"/>
      <c r="W41" s="20">
        <f t="shared" si="32"/>
        <v>0</v>
      </c>
      <c r="X41" s="48">
        <f>SUM(U21,U41)</f>
        <v>0</v>
      </c>
      <c r="Y41" s="82" t="str">
        <f t="shared" si="31"/>
        <v/>
      </c>
      <c r="Z41" s="82"/>
      <c r="AA41" s="2"/>
      <c r="AB41" s="84">
        <f>IF($B41="✓",IF($E21&gt;=$E41,0,120000),0)</f>
        <v>0</v>
      </c>
      <c r="AC41" s="84">
        <f>IF($B41="✓",IF($E21&gt;=$P41,0,120000),0)</f>
        <v>0</v>
      </c>
      <c r="AD41" s="84">
        <f>IF($B41="✓",IF($P21&gt;=$E41,0,120000),0)</f>
        <v>0</v>
      </c>
      <c r="AE41" s="84">
        <f>IF($B41="✓",IF($P21&gt;=$P41,0,120000),0)</f>
        <v>0</v>
      </c>
    </row>
    <row r="42" spans="1:31">
      <c r="B42" s="8" t="str">
        <f>IF(AND($C$5&gt;='参考（削除不可）（入力例用）'!$E$3,$C$5&lt;='参考（削除不可）（入力例用）'!$F$3),"✓","")</f>
        <v/>
      </c>
      <c r="C42" s="9">
        <f t="shared" si="33"/>
        <v>45352</v>
      </c>
      <c r="D42" s="6" t="str">
        <f t="shared" si="34"/>
        <v/>
      </c>
      <c r="E42" s="16">
        <f t="shared" si="35"/>
        <v>0</v>
      </c>
      <c r="F42" s="16">
        <f t="shared" si="20"/>
        <v>0</v>
      </c>
      <c r="G42" s="16">
        <f t="shared" si="36"/>
        <v>0</v>
      </c>
      <c r="H42" s="7">
        <f t="shared" si="21"/>
        <v>1</v>
      </c>
      <c r="I42" s="20">
        <f t="shared" si="22"/>
        <v>0</v>
      </c>
      <c r="J42" s="98"/>
      <c r="K42" s="108"/>
      <c r="L42" s="26" t="str">
        <f t="shared" si="23"/>
        <v>-</v>
      </c>
      <c r="M42" s="33" t="str">
        <f t="shared" si="38"/>
        <v>-</v>
      </c>
      <c r="N42" s="33" t="str">
        <f t="shared" si="37"/>
        <v>-</v>
      </c>
      <c r="O42" s="22" t="str">
        <f t="shared" si="28"/>
        <v>-</v>
      </c>
      <c r="P42" s="16">
        <f t="shared" si="24"/>
        <v>0</v>
      </c>
      <c r="Q42" s="16" t="str">
        <f t="shared" si="25"/>
        <v>-</v>
      </c>
      <c r="R42" s="16" t="str">
        <f t="shared" si="26"/>
        <v>-</v>
      </c>
      <c r="S42" s="7" t="str">
        <f t="shared" si="27"/>
        <v>-</v>
      </c>
      <c r="T42" s="16" t="str">
        <f t="shared" si="29"/>
        <v>-</v>
      </c>
      <c r="U42" s="16">
        <f t="shared" si="30"/>
        <v>0</v>
      </c>
      <c r="V42" s="47"/>
      <c r="W42" s="20">
        <f t="shared" si="32"/>
        <v>0</v>
      </c>
      <c r="X42" s="48">
        <f>SUM(U22,U42)</f>
        <v>0</v>
      </c>
      <c r="Y42" s="82" t="str">
        <f t="shared" si="31"/>
        <v/>
      </c>
      <c r="Z42" s="82"/>
      <c r="AA42" s="2"/>
      <c r="AB42" s="84">
        <f>IF($B42="✓",IF($E22&gt;=$E42,0,120000),0)</f>
        <v>0</v>
      </c>
      <c r="AC42" s="84">
        <f>IF($B42="✓",IF($E22&gt;=$P42,0,120000),0)</f>
        <v>0</v>
      </c>
      <c r="AD42" s="84">
        <f>IF($B42="✓",IF($P22&gt;=$E42,0,120000),0)</f>
        <v>0</v>
      </c>
      <c r="AE42" s="84">
        <f>IF($B42="✓",IF($P22&gt;=$P42,0,120000),0)</f>
        <v>0</v>
      </c>
    </row>
    <row r="43" spans="1:31">
      <c r="B43" s="8" t="str">
        <f>IF(AND($C$5&gt;='参考（削除不可）（入力例用）'!$E$3,$C$5&lt;='参考（削除不可）（入力例用）'!$F$3),"✓","")</f>
        <v/>
      </c>
      <c r="C43" s="9">
        <f t="shared" si="33"/>
        <v>45383</v>
      </c>
      <c r="D43" s="6" t="str">
        <f t="shared" si="34"/>
        <v/>
      </c>
      <c r="E43" s="16">
        <f t="shared" si="35"/>
        <v>0</v>
      </c>
      <c r="F43" s="16">
        <f t="shared" si="20"/>
        <v>0</v>
      </c>
      <c r="G43" s="16">
        <f t="shared" si="36"/>
        <v>0</v>
      </c>
      <c r="H43" s="7">
        <f t="shared" si="21"/>
        <v>1</v>
      </c>
      <c r="I43" s="20">
        <f t="shared" si="22"/>
        <v>0</v>
      </c>
      <c r="J43" s="98"/>
      <c r="K43" s="108"/>
      <c r="L43" s="26" t="str">
        <f t="shared" si="23"/>
        <v>-</v>
      </c>
      <c r="M43" s="33" t="str">
        <f t="shared" si="38"/>
        <v>-</v>
      </c>
      <c r="N43" s="33" t="str">
        <f t="shared" si="37"/>
        <v>-</v>
      </c>
      <c r="O43" s="22" t="str">
        <f t="shared" si="28"/>
        <v>-</v>
      </c>
      <c r="P43" s="16">
        <f t="shared" si="24"/>
        <v>0</v>
      </c>
      <c r="Q43" s="16" t="str">
        <f t="shared" si="25"/>
        <v>-</v>
      </c>
      <c r="R43" s="16" t="str">
        <f t="shared" si="26"/>
        <v>-</v>
      </c>
      <c r="S43" s="7" t="str">
        <f t="shared" si="27"/>
        <v>-</v>
      </c>
      <c r="T43" s="16" t="str">
        <f t="shared" si="29"/>
        <v>-</v>
      </c>
      <c r="U43" s="16">
        <f t="shared" si="30"/>
        <v>0</v>
      </c>
      <c r="V43" s="47"/>
      <c r="W43" s="20">
        <f t="shared" si="32"/>
        <v>0</v>
      </c>
      <c r="X43" s="48">
        <f>SUM(U23,U43)</f>
        <v>0</v>
      </c>
      <c r="Y43" s="82" t="str">
        <f>IF(Y44="←収入回復届出","←最終支給月",IF(X42&lt;154500,IF(X43&gt;=154500,"←収入回復届出",""),""))</f>
        <v/>
      </c>
      <c r="Z43" s="82"/>
      <c r="AA43" s="2"/>
      <c r="AB43" s="84">
        <f>IF($B43="✓",IF($E23&gt;=$E43,0,120000),0)</f>
        <v>0</v>
      </c>
      <c r="AC43" s="84">
        <f>IF($B43="✓",IF($E23&gt;=$P43,0,120000),0)</f>
        <v>0</v>
      </c>
      <c r="AD43" s="84">
        <f>IF($B43="✓",IF($P23&gt;=$E43,0,120000),0)</f>
        <v>0</v>
      </c>
      <c r="AE43" s="84">
        <f>IF($B43="✓",IF($P23&gt;=$P43,0,120000),0)</f>
        <v>0</v>
      </c>
    </row>
    <row r="44" spans="1:31">
      <c r="B44" s="8" t="str">
        <f>IF(AND($C$5&gt;='参考（削除不可）（入力例用）'!$E$3,$C$5&lt;='参考（削除不可）（入力例用）'!$F$3),"✓","")</f>
        <v/>
      </c>
      <c r="C44" s="9">
        <f t="shared" si="33"/>
        <v>45413</v>
      </c>
      <c r="D44" s="6" t="str">
        <f t="shared" si="34"/>
        <v/>
      </c>
      <c r="E44" s="16">
        <f t="shared" si="35"/>
        <v>0</v>
      </c>
      <c r="F44" s="16">
        <f t="shared" si="20"/>
        <v>0</v>
      </c>
      <c r="G44" s="16">
        <f t="shared" si="36"/>
        <v>0</v>
      </c>
      <c r="H44" s="7">
        <f t="shared" si="21"/>
        <v>1</v>
      </c>
      <c r="I44" s="20">
        <f t="shared" si="22"/>
        <v>0</v>
      </c>
      <c r="J44" s="98"/>
      <c r="K44" s="108"/>
      <c r="L44" s="26" t="str">
        <f t="shared" si="23"/>
        <v>-</v>
      </c>
      <c r="M44" s="33" t="str">
        <f t="shared" si="38"/>
        <v>-</v>
      </c>
      <c r="N44" s="33" t="str">
        <f t="shared" si="37"/>
        <v>-</v>
      </c>
      <c r="O44" s="22" t="str">
        <f t="shared" si="28"/>
        <v>-</v>
      </c>
      <c r="P44" s="16">
        <f t="shared" si="24"/>
        <v>0</v>
      </c>
      <c r="Q44" s="16" t="str">
        <f t="shared" si="25"/>
        <v>-</v>
      </c>
      <c r="R44" s="16" t="str">
        <f t="shared" si="26"/>
        <v>-</v>
      </c>
      <c r="S44" s="7" t="str">
        <f t="shared" si="27"/>
        <v>-</v>
      </c>
      <c r="T44" s="16" t="str">
        <f t="shared" si="29"/>
        <v>-</v>
      </c>
      <c r="U44" s="16">
        <f t="shared" si="30"/>
        <v>0</v>
      </c>
      <c r="V44" s="47"/>
      <c r="W44" s="20">
        <f t="shared" si="32"/>
        <v>0</v>
      </c>
      <c r="X44" s="48">
        <f>SUM(U24,U44)</f>
        <v>0</v>
      </c>
      <c r="Y44" s="82" t="str">
        <f t="shared" si="31"/>
        <v/>
      </c>
      <c r="Z44" s="82"/>
      <c r="AA44" s="2"/>
      <c r="AB44" s="84">
        <f>IF($B44="✓",IF($E24&gt;=$E44,0,120000),0)</f>
        <v>0</v>
      </c>
      <c r="AC44" s="84">
        <f>IF($B44="✓",IF($E24&gt;=$P44,0,120000),0)</f>
        <v>0</v>
      </c>
      <c r="AD44" s="84">
        <f>IF($B44="✓",IF($P24&gt;=$E44,0,120000),0)</f>
        <v>0</v>
      </c>
      <c r="AE44" s="84">
        <f>IF($B44="✓",IF($P24&gt;=$P44,0,120000),0)</f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/>
      </c>
      <c r="C45" s="9">
        <f t="shared" si="33"/>
        <v>45444</v>
      </c>
      <c r="D45" s="6" t="str">
        <f t="shared" si="34"/>
        <v/>
      </c>
      <c r="E45" s="16">
        <f t="shared" si="35"/>
        <v>0</v>
      </c>
      <c r="F45" s="16">
        <f t="shared" si="20"/>
        <v>0</v>
      </c>
      <c r="G45" s="16">
        <f t="shared" si="36"/>
        <v>0</v>
      </c>
      <c r="H45" s="7">
        <f t="shared" si="21"/>
        <v>1</v>
      </c>
      <c r="I45" s="20">
        <f t="shared" si="22"/>
        <v>0</v>
      </c>
      <c r="J45" s="99"/>
      <c r="K45" s="109"/>
      <c r="L45" s="26" t="str">
        <f t="shared" si="23"/>
        <v>-</v>
      </c>
      <c r="M45" s="33" t="str">
        <f t="shared" si="38"/>
        <v>-</v>
      </c>
      <c r="N45" s="33" t="str">
        <f t="shared" si="37"/>
        <v>-</v>
      </c>
      <c r="O45" s="22" t="str">
        <f t="shared" si="28"/>
        <v>-</v>
      </c>
      <c r="P45" s="16">
        <f t="shared" si="24"/>
        <v>0</v>
      </c>
      <c r="Q45" s="16" t="str">
        <f t="shared" si="25"/>
        <v>-</v>
      </c>
      <c r="R45" s="16" t="str">
        <f t="shared" si="26"/>
        <v>-</v>
      </c>
      <c r="S45" s="7" t="str">
        <f t="shared" si="27"/>
        <v>-</v>
      </c>
      <c r="T45" s="16" t="str">
        <f t="shared" si="29"/>
        <v>-</v>
      </c>
      <c r="U45" s="16">
        <f t="shared" si="30"/>
        <v>0</v>
      </c>
      <c r="V45" s="47"/>
      <c r="W45" s="20">
        <f t="shared" si="32"/>
        <v>0</v>
      </c>
      <c r="X45" s="49">
        <f>SUM(U25,U45)</f>
        <v>0</v>
      </c>
      <c r="Y45" s="82" t="str">
        <f>IF(Y46="←収入回復届出","←最終支給月",IF(X44&lt;154500,IF(X45&gt;=154500,"←収入回復届出",""),""))</f>
        <v/>
      </c>
      <c r="Z45" s="82"/>
      <c r="AA45" s="2"/>
      <c r="AB45" s="84">
        <f>IF($B45="✓",IF($E25&gt;=$E45,0,120000),0)</f>
        <v>0</v>
      </c>
      <c r="AC45" s="84">
        <f>IF($B45="✓",IF($E25&gt;=$P45,0,120000),0)</f>
        <v>0</v>
      </c>
      <c r="AD45" s="84">
        <f>IF($B45="✓",IF($P25&gt;=$E45,0,120000),0)</f>
        <v>0</v>
      </c>
      <c r="AE45" s="84">
        <f>IF($B45="✓",IF($P25&gt;=$P45,0,120000),0)</f>
        <v>0</v>
      </c>
    </row>
    <row r="46" spans="1:31" ht="18.600000000000001" thickTop="1"/>
  </sheetData>
  <sheetProtection algorithmName="SHA-512" hashValue="mLLYQ89jzvUNiFq0LMIobG3dcGeczC1rD6v4yEECD5n/Tzvjg5UPUwWpjFyRViG9oeNwDa8TKq0s3Gbb2A5vIA==" saltValue="mBkAmISW/Vu1deiRdyi39A==" spinCount="100000" sheet="1" objects="1" scenarios="1"/>
  <mergeCells count="44">
    <mergeCell ref="S29:S30"/>
    <mergeCell ref="T29:T30"/>
    <mergeCell ref="J29:J30"/>
    <mergeCell ref="K29:K30"/>
    <mergeCell ref="L29:L30"/>
    <mergeCell ref="P29:P30"/>
    <mergeCell ref="Q29:Q30"/>
    <mergeCell ref="R29:R30"/>
    <mergeCell ref="W27:X27"/>
    <mergeCell ref="E28:I28"/>
    <mergeCell ref="J28:T28"/>
    <mergeCell ref="U28:U30"/>
    <mergeCell ref="W28:W30"/>
    <mergeCell ref="X28:X30"/>
    <mergeCell ref="E29:E30"/>
    <mergeCell ref="F29:F30"/>
    <mergeCell ref="G29:G30"/>
    <mergeCell ref="H29:H30"/>
    <mergeCell ref="P9:P10"/>
    <mergeCell ref="Q9:Q10"/>
    <mergeCell ref="R9:R10"/>
    <mergeCell ref="S9:S10"/>
    <mergeCell ref="T9:T10"/>
    <mergeCell ref="B27:B30"/>
    <mergeCell ref="C27:C30"/>
    <mergeCell ref="D27:D30"/>
    <mergeCell ref="E27:U27"/>
    <mergeCell ref="I29:I30"/>
    <mergeCell ref="G9:G10"/>
    <mergeCell ref="H9:H10"/>
    <mergeCell ref="I9:I10"/>
    <mergeCell ref="J9:J10"/>
    <mergeCell ref="K9:K10"/>
    <mergeCell ref="L9:L10"/>
    <mergeCell ref="B1:Y1"/>
    <mergeCell ref="B7:B10"/>
    <mergeCell ref="C7:C10"/>
    <mergeCell ref="D7:D10"/>
    <mergeCell ref="E7:U7"/>
    <mergeCell ref="E8:I8"/>
    <mergeCell ref="J8:T8"/>
    <mergeCell ref="U8:U10"/>
    <mergeCell ref="E9:E10"/>
    <mergeCell ref="F9:F10"/>
  </mergeCells>
  <phoneticPr fontId="2"/>
  <dataValidations count="1">
    <dataValidation type="list" allowBlank="1" showInputMessage="1" showErrorMessage="1" sqref="D11:D25 D31:D45 J31:J45 J11:J25" xr:uid="{F0800439-0D8A-4C0D-A11E-A45CFDF4FE53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5956C-F06A-4C2F-A873-63AB4CB4BA46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C9C3-B5D2-4E04-8B0A-A15BE827A183}">
  <sheetPr codeName="Sheet2"/>
  <dimension ref="A1:H57"/>
  <sheetViews>
    <sheetView zoomScaleNormal="100" workbookViewId="0">
      <selection activeCell="B54" sqref="B54"/>
    </sheetView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58</v>
      </c>
      <c r="D1" s="113" t="s">
        <v>58</v>
      </c>
      <c r="E1" s="113" t="s">
        <v>57</v>
      </c>
      <c r="F1" s="113" t="s">
        <v>57</v>
      </c>
    </row>
    <row r="2" spans="1:6">
      <c r="A2" s="112"/>
      <c r="B2" s="112"/>
      <c r="C2" s="122">
        <f>C3</f>
        <v>37623</v>
      </c>
      <c r="D2" s="122">
        <f t="shared" ref="D2:F2" si="0">D3</f>
        <v>37712</v>
      </c>
      <c r="E2" s="122">
        <f t="shared" si="0"/>
        <v>37988</v>
      </c>
      <c r="F2" s="122">
        <f t="shared" si="0"/>
        <v>38078</v>
      </c>
    </row>
    <row r="3" spans="1:6">
      <c r="A3" s="115">
        <f>B3-2018</f>
        <v>5</v>
      </c>
      <c r="B3" s="116">
        <f>収入要件自己確認資料!C3</f>
        <v>2023</v>
      </c>
      <c r="C3" s="117">
        <f>DATE($B3-20,1,2)</f>
        <v>37623</v>
      </c>
      <c r="D3" s="117">
        <f>DATE($B3-20,4,1)</f>
        <v>37712</v>
      </c>
      <c r="E3" s="117">
        <f>DATE($B3-19,1,2)</f>
        <v>37988</v>
      </c>
      <c r="F3" s="117">
        <f>DATE($B3-19,4,1)</f>
        <v>38078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55</v>
      </c>
      <c r="E21" s="114" t="s">
        <v>56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 t="shared" si="2"/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 t="shared" si="2"/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Xf9HpM1kcdiHrOgNFnjnpwjE3/RYbLgMlmsSnv/kPuLRula3QHbaIESjA4kepAXZeJA6AGYhiOwWOihzulR7IA==" saltValue="FEnWfsVcBlOFtwtImU3i+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C006-5B70-4148-A133-C35ECEAD9F0B}">
  <dimension ref="A1:H57"/>
  <sheetViews>
    <sheetView zoomScaleNormal="100" workbookViewId="0">
      <selection activeCell="B54" sqref="B54"/>
    </sheetView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58</v>
      </c>
      <c r="D1" s="113" t="s">
        <v>58</v>
      </c>
      <c r="E1" s="113" t="s">
        <v>57</v>
      </c>
      <c r="F1" s="113" t="s">
        <v>57</v>
      </c>
    </row>
    <row r="2" spans="1:6">
      <c r="A2" s="112"/>
      <c r="B2" s="112"/>
      <c r="C2" s="122">
        <f>C3</f>
        <v>37623</v>
      </c>
      <c r="D2" s="122">
        <f t="shared" ref="D2:F2" si="0">D3</f>
        <v>37712</v>
      </c>
      <c r="E2" s="122">
        <f t="shared" si="0"/>
        <v>37988</v>
      </c>
      <c r="F2" s="122">
        <f t="shared" si="0"/>
        <v>38078</v>
      </c>
    </row>
    <row r="3" spans="1:6">
      <c r="A3" s="115">
        <f>B3-2018</f>
        <v>5</v>
      </c>
      <c r="B3" s="116">
        <f>'（入力例）'!C3</f>
        <v>2023</v>
      </c>
      <c r="C3" s="117">
        <f>DATE($B3-20,1,2)</f>
        <v>37623</v>
      </c>
      <c r="D3" s="117">
        <f>DATE($B3-20,4,1)</f>
        <v>37712</v>
      </c>
      <c r="E3" s="117">
        <f>DATE($B3-19,1,2)</f>
        <v>37988</v>
      </c>
      <c r="F3" s="117">
        <f>DATE($B3-19,4,1)</f>
        <v>38078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55</v>
      </c>
      <c r="E21" s="114" t="s">
        <v>56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>DATE($B41-19,1,2)</f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 t="shared" si="2"/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mURuNRfbM+aI+bWUoUgxzsVSOWpBb140isf0jDvjfl2ZexPDVNPmi+283kphf6h77zRXTTvqAft7yr2NfELmyw==" saltValue="i5RX7Q/ZSHOmLoKhjIpdk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</vt:lpstr>
      <vt:lpstr>収入要件自己確認資料</vt:lpstr>
      <vt:lpstr>参考（削除不可）</vt:lpstr>
      <vt:lpstr>参考（削除不可）（入力例用）</vt:lpstr>
      <vt:lpstr>'（入力例）'!Print_Area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2023-03-28T05:52:44Z</cp:lastPrinted>
  <dcterms:created xsi:type="dcterms:W3CDTF">2023-03-08T02:19:40Z</dcterms:created>
  <dcterms:modified xsi:type="dcterms:W3CDTF">2023-04-14T01:45:31Z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2023-03-08T02:19:53Z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20b4f9ca-88bc-486a-943f-d52d172eaff9</vt:lpwstr>
  </property>
  <property fmtid="{D5CDD505-2E9C-101B-9397-08002B2CF9AE}" pid="8" name="MSIP_Label_d899a617-f30e-4fb8-b81c-fb6d0b94ac5b_ContentBits">
    <vt:lpwstr>0</vt:lpwstr>
  </property>
</Properties>
</file>