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3040" windowHeight="9096" activeTab="1"/>
  </bookViews>
  <sheets>
    <sheet name="（入力例）202309" sheetId="9" r:id="rId1"/>
    <sheet name="収入要件自己確認資料202309" sheetId="10" r:id="rId2"/>
    <sheet name="参考（削除不可）" sheetId="2" state="hidden" r:id="rId3"/>
    <sheet name="参考（削除不可）（入力例用）" sheetId="7" state="hidden" r:id="rId4"/>
  </sheets>
  <definedNames>
    <definedName name="_xlnm.Print_Area" localSheetId="0">'（入力例）202309'!$A$1:$Y$49</definedName>
    <definedName name="_xlnm.Print_Area" localSheetId="1">収入要件自己確認資料202309!$A$1:$Y$49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3" i="7"/>
  <c r="O14" i="9" l="1"/>
  <c r="P14" i="9"/>
  <c r="E49" i="2"/>
  <c r="E49" i="7"/>
  <c r="G18" i="10"/>
  <c r="B48" i="10"/>
  <c r="AC48" i="10" s="1"/>
  <c r="B47" i="10"/>
  <c r="AD47" i="10" s="1"/>
  <c r="B46" i="10"/>
  <c r="AD46" i="10" s="1"/>
  <c r="B45" i="10"/>
  <c r="AE45" i="10" s="1"/>
  <c r="B44" i="10"/>
  <c r="AE44" i="10" s="1"/>
  <c r="B43" i="10"/>
  <c r="AC43" i="10" s="1"/>
  <c r="B42" i="10"/>
  <c r="B41" i="10"/>
  <c r="AE41" i="10" s="1"/>
  <c r="B40" i="10"/>
  <c r="AC40" i="10" s="1"/>
  <c r="B39" i="10"/>
  <c r="AD39" i="10" s="1"/>
  <c r="B38" i="10"/>
  <c r="AE38" i="10" s="1"/>
  <c r="B37" i="10"/>
  <c r="AB37" i="10" s="1"/>
  <c r="B36" i="10"/>
  <c r="B35" i="10"/>
  <c r="B34" i="10"/>
  <c r="AD34" i="10" s="1"/>
  <c r="B28" i="10"/>
  <c r="Q28" i="10" s="1"/>
  <c r="B27" i="10"/>
  <c r="AE27" i="10" s="1"/>
  <c r="B26" i="10"/>
  <c r="AB26" i="10" s="1"/>
  <c r="B25" i="10"/>
  <c r="AE25" i="10" s="1"/>
  <c r="B24" i="10"/>
  <c r="AC24" i="10" s="1"/>
  <c r="B23" i="10"/>
  <c r="AD23" i="10" s="1"/>
  <c r="B22" i="10"/>
  <c r="AE22" i="10" s="1"/>
  <c r="B21" i="10"/>
  <c r="AE21" i="10" s="1"/>
  <c r="B20" i="10"/>
  <c r="AC20" i="10" s="1"/>
  <c r="B19" i="10"/>
  <c r="AD19" i="10" s="1"/>
  <c r="B18" i="10"/>
  <c r="AC18" i="10" s="1"/>
  <c r="B17" i="10"/>
  <c r="AE17" i="10" s="1"/>
  <c r="B16" i="10"/>
  <c r="AE16" i="10" s="1"/>
  <c r="B15" i="10"/>
  <c r="AE15" i="10" s="1"/>
  <c r="B14" i="10"/>
  <c r="AB14" i="10" s="1"/>
  <c r="F14" i="10" s="1"/>
  <c r="T48" i="10"/>
  <c r="S48" i="10"/>
  <c r="R48" i="10"/>
  <c r="Q48" i="10"/>
  <c r="P48" i="10"/>
  <c r="O48" i="10"/>
  <c r="N48" i="10"/>
  <c r="M48" i="10"/>
  <c r="L48" i="10"/>
  <c r="G48" i="10"/>
  <c r="E48" i="10"/>
  <c r="D48" i="10"/>
  <c r="H48" i="10" s="1"/>
  <c r="AB47" i="10"/>
  <c r="T47" i="10"/>
  <c r="S47" i="10"/>
  <c r="R47" i="10"/>
  <c r="Q47" i="10"/>
  <c r="P47" i="10"/>
  <c r="O47" i="10"/>
  <c r="N47" i="10"/>
  <c r="M47" i="10"/>
  <c r="L47" i="10"/>
  <c r="G47" i="10"/>
  <c r="E47" i="10"/>
  <c r="D47" i="10"/>
  <c r="H47" i="10" s="1"/>
  <c r="T46" i="10"/>
  <c r="S46" i="10"/>
  <c r="R46" i="10"/>
  <c r="Q46" i="10"/>
  <c r="P46" i="10"/>
  <c r="O46" i="10"/>
  <c r="N46" i="10"/>
  <c r="M46" i="10"/>
  <c r="L46" i="10"/>
  <c r="G46" i="10"/>
  <c r="E46" i="10"/>
  <c r="D46" i="10"/>
  <c r="H46" i="10" s="1"/>
  <c r="T45" i="10"/>
  <c r="S45" i="10"/>
  <c r="R45" i="10"/>
  <c r="Q45" i="10"/>
  <c r="P45" i="10"/>
  <c r="O45" i="10"/>
  <c r="N45" i="10"/>
  <c r="M45" i="10"/>
  <c r="L45" i="10"/>
  <c r="G45" i="10"/>
  <c r="E45" i="10"/>
  <c r="D45" i="10"/>
  <c r="H45" i="10" s="1"/>
  <c r="T44" i="10"/>
  <c r="S44" i="10"/>
  <c r="R44" i="10"/>
  <c r="Q44" i="10"/>
  <c r="P44" i="10"/>
  <c r="O44" i="10"/>
  <c r="N44" i="10"/>
  <c r="M44" i="10"/>
  <c r="L44" i="10"/>
  <c r="G44" i="10"/>
  <c r="E44" i="10"/>
  <c r="D44" i="10"/>
  <c r="H44" i="10" s="1"/>
  <c r="T43" i="10"/>
  <c r="S43" i="10"/>
  <c r="R43" i="10"/>
  <c r="Q43" i="10"/>
  <c r="P43" i="10"/>
  <c r="O43" i="10"/>
  <c r="N43" i="10"/>
  <c r="M43" i="10"/>
  <c r="L43" i="10"/>
  <c r="G43" i="10"/>
  <c r="E43" i="10"/>
  <c r="D43" i="10"/>
  <c r="H43" i="10" s="1"/>
  <c r="T42" i="10"/>
  <c r="S42" i="10"/>
  <c r="R42" i="10"/>
  <c r="Q42" i="10"/>
  <c r="P42" i="10"/>
  <c r="O42" i="10"/>
  <c r="N42" i="10"/>
  <c r="M42" i="10"/>
  <c r="L42" i="10"/>
  <c r="G42" i="10"/>
  <c r="E42" i="10"/>
  <c r="D42" i="10"/>
  <c r="H42" i="10" s="1"/>
  <c r="T41" i="10"/>
  <c r="S41" i="10"/>
  <c r="R41" i="10"/>
  <c r="Q41" i="10"/>
  <c r="P41" i="10"/>
  <c r="O41" i="10"/>
  <c r="N41" i="10"/>
  <c r="M41" i="10"/>
  <c r="L41" i="10"/>
  <c r="G41" i="10"/>
  <c r="E41" i="10"/>
  <c r="D41" i="10"/>
  <c r="H41" i="10" s="1"/>
  <c r="T40" i="10"/>
  <c r="S40" i="10"/>
  <c r="R40" i="10"/>
  <c r="Q40" i="10"/>
  <c r="P40" i="10"/>
  <c r="O40" i="10"/>
  <c r="N40" i="10"/>
  <c r="M40" i="10"/>
  <c r="L40" i="10"/>
  <c r="H40" i="10"/>
  <c r="G40" i="10"/>
  <c r="E40" i="10"/>
  <c r="D40" i="10"/>
  <c r="AE40" i="10"/>
  <c r="T39" i="10"/>
  <c r="S39" i="10"/>
  <c r="R39" i="10"/>
  <c r="Q39" i="10"/>
  <c r="P39" i="10"/>
  <c r="O39" i="10"/>
  <c r="N39" i="10"/>
  <c r="M39" i="10"/>
  <c r="L39" i="10"/>
  <c r="G39" i="10"/>
  <c r="E39" i="10"/>
  <c r="D39" i="10"/>
  <c r="H39" i="10" s="1"/>
  <c r="T38" i="10"/>
  <c r="S38" i="10"/>
  <c r="R38" i="10"/>
  <c r="Q38" i="10"/>
  <c r="P38" i="10"/>
  <c r="O38" i="10"/>
  <c r="N38" i="10"/>
  <c r="M38" i="10"/>
  <c r="L38" i="10"/>
  <c r="G38" i="10"/>
  <c r="E38" i="10"/>
  <c r="D38" i="10"/>
  <c r="H38" i="10" s="1"/>
  <c r="T37" i="10"/>
  <c r="S37" i="10"/>
  <c r="R37" i="10"/>
  <c r="Q37" i="10"/>
  <c r="P37" i="10"/>
  <c r="O37" i="10"/>
  <c r="L37" i="10"/>
  <c r="H37" i="10"/>
  <c r="T36" i="10"/>
  <c r="S36" i="10"/>
  <c r="R36" i="10"/>
  <c r="Q36" i="10"/>
  <c r="P36" i="10"/>
  <c r="O36" i="10"/>
  <c r="N36" i="10"/>
  <c r="M36" i="10"/>
  <c r="L36" i="10"/>
  <c r="G36" i="10"/>
  <c r="E36" i="10"/>
  <c r="D36" i="10"/>
  <c r="H36" i="10" s="1"/>
  <c r="T35" i="10"/>
  <c r="S35" i="10"/>
  <c r="R35" i="10"/>
  <c r="Q35" i="10"/>
  <c r="P35" i="10"/>
  <c r="O35" i="10"/>
  <c r="N35" i="10"/>
  <c r="M35" i="10"/>
  <c r="L35" i="10"/>
  <c r="H35" i="10"/>
  <c r="G35" i="10"/>
  <c r="E35" i="10"/>
  <c r="D35" i="10"/>
  <c r="T34" i="10"/>
  <c r="S34" i="10"/>
  <c r="R34" i="10"/>
  <c r="Q34" i="10"/>
  <c r="P34" i="10"/>
  <c r="O34" i="10"/>
  <c r="L34" i="10"/>
  <c r="H34" i="10"/>
  <c r="C34" i="10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S28" i="10"/>
  <c r="N28" i="10"/>
  <c r="M28" i="10"/>
  <c r="L28" i="10" s="1"/>
  <c r="P28" i="10" s="1"/>
  <c r="G28" i="10"/>
  <c r="R28" i="10" s="1"/>
  <c r="E28" i="10"/>
  <c r="D28" i="10"/>
  <c r="H28" i="10" s="1"/>
  <c r="N27" i="10"/>
  <c r="M27" i="10"/>
  <c r="L27" i="10"/>
  <c r="P27" i="10" s="1"/>
  <c r="G27" i="10"/>
  <c r="R27" i="10" s="1"/>
  <c r="E27" i="10"/>
  <c r="O27" i="10" s="1"/>
  <c r="D27" i="10"/>
  <c r="H27" i="10" s="1"/>
  <c r="S26" i="10"/>
  <c r="Q26" i="10"/>
  <c r="N26" i="10"/>
  <c r="M26" i="10"/>
  <c r="L26" i="10" s="1"/>
  <c r="P26" i="10" s="1"/>
  <c r="G26" i="10"/>
  <c r="R26" i="10" s="1"/>
  <c r="E26" i="10"/>
  <c r="D26" i="10"/>
  <c r="H26" i="10" s="1"/>
  <c r="S25" i="10"/>
  <c r="N25" i="10"/>
  <c r="M25" i="10"/>
  <c r="L25" i="10" s="1"/>
  <c r="P25" i="10" s="1"/>
  <c r="G25" i="10"/>
  <c r="R25" i="10" s="1"/>
  <c r="E25" i="10"/>
  <c r="O25" i="10" s="1"/>
  <c r="D25" i="10"/>
  <c r="H25" i="10" s="1"/>
  <c r="N24" i="10"/>
  <c r="M24" i="10"/>
  <c r="L24" i="10" s="1"/>
  <c r="P24" i="10" s="1"/>
  <c r="G24" i="10"/>
  <c r="R24" i="10" s="1"/>
  <c r="E24" i="10"/>
  <c r="D24" i="10"/>
  <c r="H24" i="10" s="1"/>
  <c r="AE23" i="10"/>
  <c r="S23" i="10"/>
  <c r="N23" i="10"/>
  <c r="M23" i="10"/>
  <c r="L23" i="10"/>
  <c r="P23" i="10" s="1"/>
  <c r="G23" i="10"/>
  <c r="R23" i="10" s="1"/>
  <c r="E23" i="10"/>
  <c r="O23" i="10" s="1"/>
  <c r="D23" i="10"/>
  <c r="H23" i="10" s="1"/>
  <c r="Q22" i="10"/>
  <c r="N22" i="10"/>
  <c r="M22" i="10"/>
  <c r="L22" i="10" s="1"/>
  <c r="P22" i="10" s="1"/>
  <c r="G22" i="10"/>
  <c r="R22" i="10" s="1"/>
  <c r="E22" i="10"/>
  <c r="D22" i="10"/>
  <c r="H22" i="10" s="1"/>
  <c r="Q21" i="10"/>
  <c r="N21" i="10"/>
  <c r="M21" i="10"/>
  <c r="L21" i="10" s="1"/>
  <c r="P21" i="10" s="1"/>
  <c r="G21" i="10"/>
  <c r="R21" i="10" s="1"/>
  <c r="E21" i="10"/>
  <c r="O21" i="10" s="1"/>
  <c r="D21" i="10"/>
  <c r="H21" i="10" s="1"/>
  <c r="S20" i="10"/>
  <c r="R20" i="10"/>
  <c r="N20" i="10"/>
  <c r="M20" i="10"/>
  <c r="L20" i="10" s="1"/>
  <c r="P20" i="10" s="1"/>
  <c r="G20" i="10"/>
  <c r="E20" i="10"/>
  <c r="D20" i="10"/>
  <c r="H20" i="10" s="1"/>
  <c r="T19" i="10"/>
  <c r="S19" i="10"/>
  <c r="R19" i="10"/>
  <c r="Q19" i="10"/>
  <c r="P19" i="10"/>
  <c r="O19" i="10"/>
  <c r="N19" i="10"/>
  <c r="M19" i="10"/>
  <c r="L19" i="10"/>
  <c r="G19" i="10"/>
  <c r="E19" i="10"/>
  <c r="D19" i="10"/>
  <c r="H19" i="10" s="1"/>
  <c r="T18" i="10"/>
  <c r="S18" i="10"/>
  <c r="R18" i="10"/>
  <c r="Q18" i="10"/>
  <c r="P18" i="10"/>
  <c r="O18" i="10"/>
  <c r="N18" i="10"/>
  <c r="M18" i="10"/>
  <c r="L18" i="10"/>
  <c r="E18" i="10"/>
  <c r="D18" i="10"/>
  <c r="H18" i="10" s="1"/>
  <c r="W17" i="10"/>
  <c r="B8" i="10" s="1"/>
  <c r="T17" i="10"/>
  <c r="S17" i="10"/>
  <c r="R17" i="10"/>
  <c r="Q17" i="10"/>
  <c r="P17" i="10"/>
  <c r="O17" i="10"/>
  <c r="L17" i="10"/>
  <c r="H17" i="10"/>
  <c r="T16" i="10"/>
  <c r="S16" i="10"/>
  <c r="R16" i="10"/>
  <c r="Q16" i="10"/>
  <c r="P16" i="10"/>
  <c r="O16" i="10"/>
  <c r="N16" i="10"/>
  <c r="M16" i="10"/>
  <c r="L16" i="10"/>
  <c r="G16" i="10"/>
  <c r="E16" i="10"/>
  <c r="D16" i="10"/>
  <c r="H16" i="10" s="1"/>
  <c r="T15" i="10"/>
  <c r="S15" i="10"/>
  <c r="R15" i="10"/>
  <c r="Q15" i="10"/>
  <c r="P15" i="10"/>
  <c r="O15" i="10"/>
  <c r="N15" i="10"/>
  <c r="M15" i="10"/>
  <c r="L15" i="10"/>
  <c r="G15" i="10"/>
  <c r="E15" i="10"/>
  <c r="D15" i="10"/>
  <c r="H15" i="10" s="1"/>
  <c r="AD15" i="10"/>
  <c r="W14" i="10"/>
  <c r="B7" i="10" s="1"/>
  <c r="T14" i="10"/>
  <c r="S14" i="10"/>
  <c r="R14" i="10"/>
  <c r="Q14" i="10"/>
  <c r="P14" i="10"/>
  <c r="O14" i="10"/>
  <c r="L14" i="10"/>
  <c r="H14" i="10"/>
  <c r="C14" i="10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E4" i="10"/>
  <c r="E3" i="10"/>
  <c r="T48" i="9"/>
  <c r="S48" i="9"/>
  <c r="R48" i="9"/>
  <c r="Q48" i="9"/>
  <c r="P48" i="9"/>
  <c r="O48" i="9"/>
  <c r="N48" i="9"/>
  <c r="M48" i="9"/>
  <c r="L48" i="9"/>
  <c r="G48" i="9"/>
  <c r="E48" i="9"/>
  <c r="D48" i="9"/>
  <c r="H48" i="9" s="1"/>
  <c r="T47" i="9"/>
  <c r="S47" i="9"/>
  <c r="R47" i="9"/>
  <c r="Q47" i="9"/>
  <c r="P47" i="9"/>
  <c r="O47" i="9"/>
  <c r="N47" i="9"/>
  <c r="M47" i="9"/>
  <c r="L47" i="9"/>
  <c r="G47" i="9"/>
  <c r="E47" i="9"/>
  <c r="D47" i="9"/>
  <c r="H47" i="9" s="1"/>
  <c r="T46" i="9"/>
  <c r="S46" i="9"/>
  <c r="R46" i="9"/>
  <c r="Q46" i="9"/>
  <c r="P46" i="9"/>
  <c r="O46" i="9"/>
  <c r="N46" i="9"/>
  <c r="M46" i="9"/>
  <c r="L46" i="9"/>
  <c r="G46" i="9"/>
  <c r="E46" i="9"/>
  <c r="D46" i="9"/>
  <c r="H46" i="9" s="1"/>
  <c r="T45" i="9"/>
  <c r="S45" i="9"/>
  <c r="R45" i="9"/>
  <c r="Q45" i="9"/>
  <c r="P45" i="9"/>
  <c r="O45" i="9"/>
  <c r="N45" i="9"/>
  <c r="M45" i="9"/>
  <c r="L45" i="9"/>
  <c r="G45" i="9"/>
  <c r="E45" i="9"/>
  <c r="D45" i="9"/>
  <c r="H45" i="9" s="1"/>
  <c r="T44" i="9"/>
  <c r="S44" i="9"/>
  <c r="R44" i="9"/>
  <c r="Q44" i="9"/>
  <c r="P44" i="9"/>
  <c r="O44" i="9"/>
  <c r="N44" i="9"/>
  <c r="M44" i="9"/>
  <c r="L44" i="9"/>
  <c r="G44" i="9"/>
  <c r="E44" i="9"/>
  <c r="D44" i="9"/>
  <c r="H44" i="9" s="1"/>
  <c r="T43" i="9"/>
  <c r="S43" i="9"/>
  <c r="R43" i="9"/>
  <c r="Q43" i="9"/>
  <c r="P43" i="9"/>
  <c r="O43" i="9"/>
  <c r="N43" i="9"/>
  <c r="M43" i="9"/>
  <c r="L43" i="9"/>
  <c r="G43" i="9"/>
  <c r="E43" i="9"/>
  <c r="D43" i="9"/>
  <c r="H43" i="9" s="1"/>
  <c r="T42" i="9"/>
  <c r="S42" i="9"/>
  <c r="R42" i="9"/>
  <c r="Q42" i="9"/>
  <c r="P42" i="9"/>
  <c r="O42" i="9"/>
  <c r="N42" i="9"/>
  <c r="M42" i="9"/>
  <c r="L42" i="9"/>
  <c r="G42" i="9"/>
  <c r="E42" i="9"/>
  <c r="D42" i="9"/>
  <c r="H42" i="9" s="1"/>
  <c r="T41" i="9"/>
  <c r="S41" i="9"/>
  <c r="R41" i="9"/>
  <c r="Q41" i="9"/>
  <c r="P41" i="9"/>
  <c r="O41" i="9"/>
  <c r="N41" i="9"/>
  <c r="M41" i="9"/>
  <c r="L41" i="9"/>
  <c r="G41" i="9"/>
  <c r="E41" i="9"/>
  <c r="D41" i="9"/>
  <c r="H41" i="9" s="1"/>
  <c r="T40" i="9"/>
  <c r="S40" i="9"/>
  <c r="R40" i="9"/>
  <c r="Q40" i="9"/>
  <c r="P40" i="9"/>
  <c r="O40" i="9"/>
  <c r="N40" i="9"/>
  <c r="M40" i="9"/>
  <c r="L40" i="9"/>
  <c r="G40" i="9"/>
  <c r="E40" i="9"/>
  <c r="D40" i="9"/>
  <c r="H40" i="9" s="1"/>
  <c r="T39" i="9"/>
  <c r="S39" i="9"/>
  <c r="R39" i="9"/>
  <c r="Q39" i="9"/>
  <c r="P39" i="9"/>
  <c r="O39" i="9"/>
  <c r="N39" i="9"/>
  <c r="M39" i="9"/>
  <c r="L39" i="9"/>
  <c r="G39" i="9"/>
  <c r="E39" i="9"/>
  <c r="D39" i="9"/>
  <c r="H39" i="9" s="1"/>
  <c r="T38" i="9"/>
  <c r="S38" i="9"/>
  <c r="R38" i="9"/>
  <c r="Q38" i="9"/>
  <c r="P38" i="9"/>
  <c r="O38" i="9"/>
  <c r="N38" i="9"/>
  <c r="M38" i="9"/>
  <c r="L38" i="9"/>
  <c r="G38" i="9"/>
  <c r="E38" i="9"/>
  <c r="D38" i="9"/>
  <c r="H38" i="9" s="1"/>
  <c r="T37" i="9"/>
  <c r="S37" i="9"/>
  <c r="R37" i="9"/>
  <c r="Q37" i="9"/>
  <c r="P37" i="9"/>
  <c r="O37" i="9"/>
  <c r="L37" i="9"/>
  <c r="H37" i="9"/>
  <c r="T36" i="9"/>
  <c r="S36" i="9"/>
  <c r="R36" i="9"/>
  <c r="Q36" i="9"/>
  <c r="P36" i="9"/>
  <c r="O36" i="9"/>
  <c r="N36" i="9"/>
  <c r="M36" i="9"/>
  <c r="L36" i="9"/>
  <c r="G36" i="9"/>
  <c r="E36" i="9"/>
  <c r="D36" i="9"/>
  <c r="H36" i="9" s="1"/>
  <c r="T35" i="9"/>
  <c r="S35" i="9"/>
  <c r="R35" i="9"/>
  <c r="Q35" i="9"/>
  <c r="P35" i="9"/>
  <c r="O35" i="9"/>
  <c r="N35" i="9"/>
  <c r="M35" i="9"/>
  <c r="L35" i="9"/>
  <c r="G35" i="9"/>
  <c r="E35" i="9"/>
  <c r="D35" i="9"/>
  <c r="H35" i="9" s="1"/>
  <c r="T34" i="9"/>
  <c r="S34" i="9"/>
  <c r="R34" i="9"/>
  <c r="Q34" i="9"/>
  <c r="P34" i="9"/>
  <c r="O34" i="9"/>
  <c r="L34" i="9"/>
  <c r="H34" i="9"/>
  <c r="C34" i="9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N28" i="9"/>
  <c r="M28" i="9"/>
  <c r="L28" i="9" s="1"/>
  <c r="P28" i="9" s="1"/>
  <c r="G28" i="9"/>
  <c r="R28" i="9" s="1"/>
  <c r="E28" i="9"/>
  <c r="D28" i="9"/>
  <c r="H28" i="9" s="1"/>
  <c r="N27" i="9"/>
  <c r="M27" i="9"/>
  <c r="L27" i="9" s="1"/>
  <c r="P27" i="9" s="1"/>
  <c r="G27" i="9"/>
  <c r="R27" i="9" s="1"/>
  <c r="E27" i="9"/>
  <c r="O27" i="9" s="1"/>
  <c r="D27" i="9"/>
  <c r="S27" i="9" s="1"/>
  <c r="N26" i="9"/>
  <c r="M26" i="9"/>
  <c r="L26" i="9" s="1"/>
  <c r="P26" i="9" s="1"/>
  <c r="G26" i="9"/>
  <c r="R26" i="9" s="1"/>
  <c r="E26" i="9"/>
  <c r="O26" i="9" s="1"/>
  <c r="D26" i="9"/>
  <c r="H26" i="9" s="1"/>
  <c r="N25" i="9"/>
  <c r="M25" i="9"/>
  <c r="L25" i="9" s="1"/>
  <c r="P25" i="9" s="1"/>
  <c r="G25" i="9"/>
  <c r="R25" i="9" s="1"/>
  <c r="E25" i="9"/>
  <c r="O25" i="9" s="1"/>
  <c r="D25" i="9"/>
  <c r="S25" i="9" s="1"/>
  <c r="N24" i="9"/>
  <c r="M24" i="9"/>
  <c r="L24" i="9" s="1"/>
  <c r="P24" i="9" s="1"/>
  <c r="G24" i="9"/>
  <c r="R24" i="9" s="1"/>
  <c r="E24" i="9"/>
  <c r="O24" i="9" s="1"/>
  <c r="D24" i="9"/>
  <c r="S24" i="9" s="1"/>
  <c r="N23" i="9"/>
  <c r="M23" i="9"/>
  <c r="L23" i="9" s="1"/>
  <c r="P23" i="9" s="1"/>
  <c r="G23" i="9"/>
  <c r="R23" i="9" s="1"/>
  <c r="E23" i="9"/>
  <c r="O23" i="9" s="1"/>
  <c r="D23" i="9"/>
  <c r="S23" i="9" s="1"/>
  <c r="N22" i="9"/>
  <c r="M22" i="9"/>
  <c r="L22" i="9" s="1"/>
  <c r="P22" i="9" s="1"/>
  <c r="G22" i="9"/>
  <c r="R22" i="9" s="1"/>
  <c r="E22" i="9"/>
  <c r="O22" i="9" s="1"/>
  <c r="D22" i="9"/>
  <c r="S22" i="9" s="1"/>
  <c r="N21" i="9"/>
  <c r="M21" i="9"/>
  <c r="L21" i="9" s="1"/>
  <c r="P21" i="9" s="1"/>
  <c r="G21" i="9"/>
  <c r="R21" i="9" s="1"/>
  <c r="E21" i="9"/>
  <c r="O21" i="9" s="1"/>
  <c r="D21" i="9"/>
  <c r="S21" i="9" s="1"/>
  <c r="N20" i="9"/>
  <c r="M20" i="9"/>
  <c r="L20" i="9" s="1"/>
  <c r="P20" i="9" s="1"/>
  <c r="G20" i="9"/>
  <c r="R20" i="9" s="1"/>
  <c r="E20" i="9"/>
  <c r="O20" i="9" s="1"/>
  <c r="D20" i="9"/>
  <c r="S20" i="9" s="1"/>
  <c r="T19" i="9"/>
  <c r="S19" i="9"/>
  <c r="R19" i="9"/>
  <c r="Q19" i="9"/>
  <c r="P19" i="9"/>
  <c r="O19" i="9"/>
  <c r="N19" i="9"/>
  <c r="M19" i="9"/>
  <c r="L19" i="9"/>
  <c r="G19" i="9"/>
  <c r="E19" i="9"/>
  <c r="D19" i="9"/>
  <c r="H19" i="9" s="1"/>
  <c r="T18" i="9"/>
  <c r="S18" i="9"/>
  <c r="R18" i="9"/>
  <c r="Q18" i="9"/>
  <c r="P18" i="9"/>
  <c r="O18" i="9"/>
  <c r="N18" i="9"/>
  <c r="M18" i="9"/>
  <c r="L18" i="9"/>
  <c r="G18" i="9"/>
  <c r="E18" i="9"/>
  <c r="D18" i="9"/>
  <c r="H18" i="9" s="1"/>
  <c r="W17" i="9"/>
  <c r="B8" i="9" s="1"/>
  <c r="T17" i="9"/>
  <c r="S17" i="9"/>
  <c r="R17" i="9"/>
  <c r="Q17" i="9"/>
  <c r="P17" i="9"/>
  <c r="O17" i="9"/>
  <c r="L17" i="9"/>
  <c r="H17" i="9"/>
  <c r="T16" i="9"/>
  <c r="S16" i="9"/>
  <c r="R16" i="9"/>
  <c r="Q16" i="9"/>
  <c r="P16" i="9"/>
  <c r="O16" i="9"/>
  <c r="N16" i="9"/>
  <c r="M16" i="9"/>
  <c r="L16" i="9"/>
  <c r="G16" i="9"/>
  <c r="E16" i="9"/>
  <c r="D16" i="9"/>
  <c r="H16" i="9" s="1"/>
  <c r="T15" i="9"/>
  <c r="S15" i="9"/>
  <c r="R15" i="9"/>
  <c r="Q15" i="9"/>
  <c r="P15" i="9"/>
  <c r="O15" i="9"/>
  <c r="N15" i="9"/>
  <c r="M15" i="9"/>
  <c r="L15" i="9"/>
  <c r="G15" i="9"/>
  <c r="E15" i="9"/>
  <c r="D15" i="9"/>
  <c r="H15" i="9" s="1"/>
  <c r="W14" i="9"/>
  <c r="B7" i="9" s="1"/>
  <c r="T14" i="9"/>
  <c r="S14" i="9"/>
  <c r="R14" i="9"/>
  <c r="Q14" i="9"/>
  <c r="L14" i="9"/>
  <c r="H14" i="9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E4" i="9"/>
  <c r="E3" i="9"/>
  <c r="AB44" i="10" l="1"/>
  <c r="AC44" i="10"/>
  <c r="AE19" i="10"/>
  <c r="AB36" i="10"/>
  <c r="AC14" i="10"/>
  <c r="AE43" i="10"/>
  <c r="AE14" i="10"/>
  <c r="AB25" i="10"/>
  <c r="AD17" i="10"/>
  <c r="AD25" i="10"/>
  <c r="F38" i="10"/>
  <c r="AB46" i="10"/>
  <c r="AE18" i="10"/>
  <c r="AB18" i="10"/>
  <c r="AB22" i="10"/>
  <c r="AC26" i="10"/>
  <c r="AB39" i="10"/>
  <c r="AB43" i="10"/>
  <c r="AC47" i="10"/>
  <c r="AD22" i="10"/>
  <c r="AC22" i="10"/>
  <c r="AE26" i="10"/>
  <c r="AD27" i="10"/>
  <c r="AC39" i="10"/>
  <c r="AB40" i="10"/>
  <c r="AD43" i="10"/>
  <c r="AB48" i="10"/>
  <c r="AB35" i="10"/>
  <c r="AB23" i="10"/>
  <c r="AB27" i="10"/>
  <c r="AE47" i="10"/>
  <c r="S24" i="10"/>
  <c r="S21" i="10"/>
  <c r="S22" i="10"/>
  <c r="S27" i="10"/>
  <c r="I14" i="10"/>
  <c r="U14" i="10" s="1"/>
  <c r="AB41" i="10"/>
  <c r="T22" i="10"/>
  <c r="AE24" i="10"/>
  <c r="AB28" i="10"/>
  <c r="AE28" i="10"/>
  <c r="Q24" i="10"/>
  <c r="AE20" i="10"/>
  <c r="AB20" i="10"/>
  <c r="AC28" i="10"/>
  <c r="AD24" i="10"/>
  <c r="AB24" i="10"/>
  <c r="AC46" i="10"/>
  <c r="AD21" i="10"/>
  <c r="T21" i="10"/>
  <c r="AD26" i="10"/>
  <c r="O20" i="10"/>
  <c r="O22" i="10"/>
  <c r="AD14" i="10"/>
  <c r="AB15" i="10"/>
  <c r="F15" i="10" s="1"/>
  <c r="I15" i="10" s="1"/>
  <c r="AD16" i="10"/>
  <c r="F17" i="10"/>
  <c r="I17" i="10" s="1"/>
  <c r="AB17" i="10"/>
  <c r="F18" i="10"/>
  <c r="I18" i="10" s="1"/>
  <c r="AD18" i="10"/>
  <c r="AB19" i="10"/>
  <c r="F20" i="10"/>
  <c r="I20" i="10" s="1"/>
  <c r="AD20" i="10"/>
  <c r="AB21" i="10"/>
  <c r="F22" i="10"/>
  <c r="I22" i="10" s="1"/>
  <c r="F23" i="10"/>
  <c r="I23" i="10" s="1"/>
  <c r="Q23" i="10"/>
  <c r="T23" i="10" s="1"/>
  <c r="AC23" i="10"/>
  <c r="O24" i="10"/>
  <c r="F25" i="10"/>
  <c r="I25" i="10" s="1"/>
  <c r="Q25" i="10"/>
  <c r="T25" i="10" s="1"/>
  <c r="AC25" i="10"/>
  <c r="O26" i="10"/>
  <c r="F27" i="10"/>
  <c r="I27" i="10" s="1"/>
  <c r="Q27" i="10"/>
  <c r="AC27" i="10"/>
  <c r="O28" i="10"/>
  <c r="AE36" i="10"/>
  <c r="I38" i="10"/>
  <c r="U38" i="10" s="1"/>
  <c r="AD42" i="10"/>
  <c r="AC42" i="10"/>
  <c r="AB42" i="10"/>
  <c r="AC15" i="10"/>
  <c r="AC17" i="10"/>
  <c r="AC19" i="10"/>
  <c r="Q20" i="10"/>
  <c r="T20" i="10" s="1"/>
  <c r="U20" i="10" s="1"/>
  <c r="AC21" i="10"/>
  <c r="AE35" i="10"/>
  <c r="AE37" i="10"/>
  <c r="AD37" i="10"/>
  <c r="F37" i="10"/>
  <c r="I37" i="10" s="1"/>
  <c r="U37" i="10" s="1"/>
  <c r="AC37" i="10"/>
  <c r="AC16" i="10"/>
  <c r="AB16" i="10"/>
  <c r="F16" i="10" s="1"/>
  <c r="I16" i="10" s="1"/>
  <c r="F19" i="10"/>
  <c r="I19" i="10" s="1"/>
  <c r="F21" i="10"/>
  <c r="I21" i="10" s="1"/>
  <c r="T24" i="10"/>
  <c r="T26" i="10"/>
  <c r="T28" i="10"/>
  <c r="AB34" i="10"/>
  <c r="F34" i="10" s="1"/>
  <c r="I34" i="10" s="1"/>
  <c r="U34" i="10" s="1"/>
  <c r="AE34" i="10"/>
  <c r="AC35" i="10"/>
  <c r="AD38" i="10"/>
  <c r="AC38" i="10"/>
  <c r="AB38" i="10"/>
  <c r="AC34" i="10"/>
  <c r="F42" i="10"/>
  <c r="I42" i="10" s="1"/>
  <c r="U42" i="10" s="1"/>
  <c r="AE42" i="10"/>
  <c r="AB45" i="10"/>
  <c r="F46" i="10"/>
  <c r="I46" i="10" s="1"/>
  <c r="U46" i="10" s="1"/>
  <c r="AE46" i="10"/>
  <c r="F24" i="10"/>
  <c r="I24" i="10" s="1"/>
  <c r="F26" i="10"/>
  <c r="I26" i="10" s="1"/>
  <c r="F28" i="10"/>
  <c r="I28" i="10" s="1"/>
  <c r="AD28" i="10"/>
  <c r="AD35" i="10"/>
  <c r="AC36" i="10"/>
  <c r="F39" i="10"/>
  <c r="I39" i="10" s="1"/>
  <c r="U39" i="10" s="1"/>
  <c r="AE39" i="10"/>
  <c r="AD40" i="10"/>
  <c r="AC41" i="10"/>
  <c r="F43" i="10"/>
  <c r="I43" i="10" s="1"/>
  <c r="U43" i="10" s="1"/>
  <c r="AD44" i="10"/>
  <c r="AC45" i="10"/>
  <c r="F47" i="10"/>
  <c r="I47" i="10" s="1"/>
  <c r="U47" i="10" s="1"/>
  <c r="AD48" i="10"/>
  <c r="F35" i="10"/>
  <c r="I35" i="10" s="1"/>
  <c r="U35" i="10" s="1"/>
  <c r="AD36" i="10"/>
  <c r="F40" i="10"/>
  <c r="I40" i="10" s="1"/>
  <c r="U40" i="10" s="1"/>
  <c r="AD41" i="10"/>
  <c r="F44" i="10"/>
  <c r="I44" i="10" s="1"/>
  <c r="U44" i="10" s="1"/>
  <c r="AD45" i="10"/>
  <c r="F48" i="10"/>
  <c r="I48" i="10" s="1"/>
  <c r="U48" i="10" s="1"/>
  <c r="AE48" i="10"/>
  <c r="F36" i="10"/>
  <c r="I36" i="10" s="1"/>
  <c r="U36" i="10" s="1"/>
  <c r="F41" i="10"/>
  <c r="I41" i="10" s="1"/>
  <c r="U41" i="10" s="1"/>
  <c r="F45" i="10"/>
  <c r="I45" i="10" s="1"/>
  <c r="U45" i="10" s="1"/>
  <c r="S28" i="9"/>
  <c r="S26" i="9"/>
  <c r="O28" i="9"/>
  <c r="H20" i="9"/>
  <c r="H22" i="9"/>
  <c r="H24" i="9"/>
  <c r="H27" i="9"/>
  <c r="H21" i="9"/>
  <c r="H23" i="9"/>
  <c r="H25" i="9"/>
  <c r="U24" i="10" l="1"/>
  <c r="U26" i="10"/>
  <c r="U21" i="10"/>
  <c r="X41" i="10" s="1"/>
  <c r="U22" i="10"/>
  <c r="X42" i="10" s="1"/>
  <c r="U28" i="10"/>
  <c r="X48" i="10" s="1"/>
  <c r="U25" i="10"/>
  <c r="X45" i="10" s="1"/>
  <c r="U23" i="10"/>
  <c r="X43" i="10" s="1"/>
  <c r="W44" i="10"/>
  <c r="T27" i="10"/>
  <c r="U27" i="10" s="1"/>
  <c r="X47" i="10" s="1"/>
  <c r="W42" i="10"/>
  <c r="W46" i="10"/>
  <c r="W35" i="10"/>
  <c r="U15" i="10"/>
  <c r="X35" i="10" s="1"/>
  <c r="X40" i="10"/>
  <c r="W40" i="10"/>
  <c r="W41" i="10"/>
  <c r="W39" i="10"/>
  <c r="U19" i="10"/>
  <c r="X39" i="10" s="1"/>
  <c r="W48" i="10"/>
  <c r="W36" i="10"/>
  <c r="U16" i="10"/>
  <c r="X36" i="10" s="1"/>
  <c r="W38" i="10"/>
  <c r="U18" i="10"/>
  <c r="X38" i="10" s="1"/>
  <c r="W47" i="10"/>
  <c r="W43" i="10"/>
  <c r="X46" i="10"/>
  <c r="W37" i="10"/>
  <c r="U17" i="10"/>
  <c r="X37" i="10" s="1"/>
  <c r="X34" i="10"/>
  <c r="W45" i="10"/>
  <c r="W34" i="10"/>
  <c r="X44" i="10"/>
  <c r="AH42" i="10" l="1"/>
  <c r="AJ44" i="10"/>
  <c r="AH44" i="10"/>
  <c r="AG42" i="10"/>
  <c r="AI42" i="10"/>
  <c r="AH43" i="10"/>
  <c r="AG43" i="10" s="1"/>
  <c r="Y42" i="10" s="1"/>
  <c r="AJ43" i="10"/>
  <c r="AJ42" i="10"/>
  <c r="AI43" i="10"/>
  <c r="AJ41" i="10"/>
  <c r="AI41" i="10"/>
  <c r="AH41" i="10"/>
  <c r="AI46" i="10"/>
  <c r="AH46" i="10"/>
  <c r="AJ46" i="10"/>
  <c r="AG41" i="10"/>
  <c r="Y41" i="10" s="1"/>
  <c r="AJ36" i="10"/>
  <c r="AI36" i="10"/>
  <c r="AH36" i="10"/>
  <c r="AH47" i="10"/>
  <c r="AJ47" i="10"/>
  <c r="AI47" i="10"/>
  <c r="AJ35" i="10"/>
  <c r="AI35" i="10"/>
  <c r="AH35" i="10"/>
  <c r="AJ40" i="10"/>
  <c r="AI40" i="10"/>
  <c r="AH40" i="10"/>
  <c r="AG35" i="10"/>
  <c r="AH39" i="10"/>
  <c r="AJ39" i="10"/>
  <c r="AI39" i="10"/>
  <c r="AJ45" i="10"/>
  <c r="AI45" i="10"/>
  <c r="AH45" i="10"/>
  <c r="AJ48" i="10"/>
  <c r="AI48" i="10"/>
  <c r="AH48" i="10"/>
  <c r="AI38" i="10"/>
  <c r="AH38" i="10"/>
  <c r="AJ38" i="10"/>
  <c r="AI44" i="10"/>
  <c r="AG44" i="10" s="1"/>
  <c r="AJ37" i="10"/>
  <c r="AI37" i="10"/>
  <c r="AH37" i="10"/>
  <c r="AG39" i="10"/>
  <c r="AG48" i="10" l="1"/>
  <c r="Y48" i="10" s="1"/>
  <c r="AG37" i="10"/>
  <c r="AG47" i="10"/>
  <c r="Y47" i="10" s="1"/>
  <c r="AG46" i="10"/>
  <c r="Y46" i="10" s="1"/>
  <c r="AG40" i="10"/>
  <c r="Y40" i="10" s="1"/>
  <c r="AG38" i="10"/>
  <c r="Y37" i="10" s="1"/>
  <c r="AG45" i="10"/>
  <c r="AG36" i="10"/>
  <c r="Y36" i="10" s="1"/>
  <c r="Y51" i="10" s="1"/>
  <c r="Y35" i="10"/>
  <c r="Y43" i="10"/>
  <c r="E41" i="7"/>
  <c r="F57" i="7"/>
  <c r="E57" i="7"/>
  <c r="D57" i="7"/>
  <c r="C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D49" i="7"/>
  <c r="C49" i="7"/>
  <c r="F48" i="7"/>
  <c r="E48" i="7"/>
  <c r="D48" i="7"/>
  <c r="C48" i="7"/>
  <c r="F47" i="7"/>
  <c r="E47" i="7"/>
  <c r="D47" i="7"/>
  <c r="C47" i="7"/>
  <c r="F46" i="7"/>
  <c r="E46" i="7"/>
  <c r="D46" i="7"/>
  <c r="C46" i="7"/>
  <c r="F45" i="7"/>
  <c r="E45" i="7"/>
  <c r="D45" i="7"/>
  <c r="C45" i="7"/>
  <c r="F44" i="7"/>
  <c r="E44" i="7"/>
  <c r="D44" i="7"/>
  <c r="C44" i="7"/>
  <c r="F43" i="7"/>
  <c r="E43" i="7"/>
  <c r="D43" i="7"/>
  <c r="C43" i="7"/>
  <c r="F42" i="7"/>
  <c r="E42" i="7"/>
  <c r="D42" i="7"/>
  <c r="C42" i="7"/>
  <c r="F41" i="7"/>
  <c r="D41" i="7"/>
  <c r="C41" i="7"/>
  <c r="F40" i="7"/>
  <c r="E40" i="7"/>
  <c r="D40" i="7"/>
  <c r="C40" i="7"/>
  <c r="F39" i="7"/>
  <c r="E39" i="7"/>
  <c r="D39" i="7"/>
  <c r="C39" i="7"/>
  <c r="F38" i="7"/>
  <c r="E38" i="7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C39" i="2"/>
  <c r="Y45" i="10" l="1"/>
  <c r="Y39" i="10"/>
  <c r="Y38" i="10"/>
  <c r="Y44" i="10"/>
  <c r="H57" i="7"/>
  <c r="A57" i="7"/>
  <c r="H56" i="7"/>
  <c r="A56" i="7"/>
  <c r="H55" i="7"/>
  <c r="A55" i="7"/>
  <c r="H54" i="7"/>
  <c r="A54" i="7"/>
  <c r="H53" i="7"/>
  <c r="A53" i="7"/>
  <c r="H52" i="7"/>
  <c r="A52" i="7"/>
  <c r="H51" i="7"/>
  <c r="A51" i="7"/>
  <c r="H50" i="7"/>
  <c r="A50" i="7"/>
  <c r="H49" i="7"/>
  <c r="A49" i="7"/>
  <c r="H48" i="7"/>
  <c r="A48" i="7"/>
  <c r="H47" i="7"/>
  <c r="A47" i="7"/>
  <c r="H46" i="7"/>
  <c r="A46" i="7"/>
  <c r="H45" i="7"/>
  <c r="A45" i="7"/>
  <c r="H44" i="7"/>
  <c r="A44" i="7"/>
  <c r="H43" i="7"/>
  <c r="A43" i="7"/>
  <c r="H42" i="7"/>
  <c r="A42" i="7"/>
  <c r="H41" i="7"/>
  <c r="A41" i="7"/>
  <c r="H40" i="7"/>
  <c r="A40" i="7"/>
  <c r="H39" i="7"/>
  <c r="A39" i="7"/>
  <c r="H38" i="7"/>
  <c r="A38" i="7"/>
  <c r="H3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A56" i="2"/>
  <c r="A57" i="2"/>
  <c r="A49" i="2"/>
  <c r="A50" i="2"/>
  <c r="A51" i="2"/>
  <c r="A52" i="2"/>
  <c r="A53" i="2"/>
  <c r="A54" i="2"/>
  <c r="A55" i="2"/>
  <c r="A39" i="2"/>
  <c r="A40" i="2"/>
  <c r="A41" i="2"/>
  <c r="A42" i="2"/>
  <c r="A43" i="2"/>
  <c r="A44" i="2"/>
  <c r="A45" i="2"/>
  <c r="A46" i="2"/>
  <c r="A47" i="2"/>
  <c r="A48" i="2"/>
  <c r="A38" i="2"/>
  <c r="A3" i="7" l="1"/>
  <c r="D3" i="7"/>
  <c r="D2" i="7" s="1"/>
  <c r="C3" i="7"/>
  <c r="F3" i="7"/>
  <c r="F2" i="7" s="1"/>
  <c r="E3" i="7"/>
  <c r="E3" i="2"/>
  <c r="E2" i="2" s="1"/>
  <c r="D3" i="2"/>
  <c r="C3" i="2"/>
  <c r="C2" i="2" s="1"/>
  <c r="F3" i="2"/>
  <c r="F2" i="2" s="1"/>
  <c r="A3" i="2"/>
  <c r="D2" i="2"/>
  <c r="F4" i="2" l="1"/>
  <c r="B48" i="9"/>
  <c r="B44" i="9"/>
  <c r="B40" i="9"/>
  <c r="B28" i="9"/>
  <c r="B24" i="9"/>
  <c r="B20" i="9"/>
  <c r="B17" i="9"/>
  <c r="B47" i="9"/>
  <c r="B43" i="9"/>
  <c r="B39" i="9"/>
  <c r="B27" i="9"/>
  <c r="B23" i="9"/>
  <c r="B19" i="9"/>
  <c r="B46" i="9"/>
  <c r="B42" i="9"/>
  <c r="B38" i="9"/>
  <c r="B26" i="9"/>
  <c r="B22" i="9"/>
  <c r="B18" i="9"/>
  <c r="B45" i="9"/>
  <c r="B41" i="9"/>
  <c r="B37" i="9"/>
  <c r="B25" i="9"/>
  <c r="B21" i="9"/>
  <c r="D4" i="7"/>
  <c r="B35" i="9"/>
  <c r="B34" i="9"/>
  <c r="B14" i="9"/>
  <c r="B16" i="9"/>
  <c r="B36" i="9"/>
  <c r="B15" i="9"/>
  <c r="E4" i="7"/>
  <c r="C2" i="7"/>
  <c r="E2" i="7"/>
  <c r="F4" i="7"/>
  <c r="C4" i="7"/>
  <c r="E4" i="2"/>
  <c r="D4" i="2"/>
  <c r="C4" i="2"/>
  <c r="AC35" i="9" l="1"/>
  <c r="AE35" i="9"/>
  <c r="AB35" i="9"/>
  <c r="F35" i="9" s="1"/>
  <c r="I35" i="9" s="1"/>
  <c r="U35" i="9" s="1"/>
  <c r="AD35" i="9"/>
  <c r="AD22" i="9"/>
  <c r="Q22" i="9"/>
  <c r="T22" i="9" s="1"/>
  <c r="U22" i="9" s="1"/>
  <c r="F22" i="9"/>
  <c r="I22" i="9" s="1"/>
  <c r="AC22" i="9"/>
  <c r="AE22" i="9"/>
  <c r="AB22" i="9"/>
  <c r="AC46" i="9"/>
  <c r="F46" i="9"/>
  <c r="I46" i="9" s="1"/>
  <c r="U46" i="9" s="1"/>
  <c r="AB46" i="9"/>
  <c r="AD46" i="9"/>
  <c r="AE46" i="9"/>
  <c r="F20" i="9"/>
  <c r="I20" i="9" s="1"/>
  <c r="AC20" i="9"/>
  <c r="AB20" i="9"/>
  <c r="AE20" i="9"/>
  <c r="AD20" i="9"/>
  <c r="Q20" i="9" s="1"/>
  <c r="T20" i="9" s="1"/>
  <c r="U20" i="9" s="1"/>
  <c r="AB44" i="9"/>
  <c r="AE44" i="9"/>
  <c r="AD44" i="9"/>
  <c r="F44" i="9" s="1"/>
  <c r="I44" i="9" s="1"/>
  <c r="U44" i="9" s="1"/>
  <c r="AC44" i="9"/>
  <c r="AB16" i="9"/>
  <c r="F16" i="9" s="1"/>
  <c r="I16" i="9" s="1"/>
  <c r="AD16" i="9"/>
  <c r="AC16" i="9"/>
  <c r="AE16" i="9"/>
  <c r="AE41" i="9"/>
  <c r="AD41" i="9"/>
  <c r="F41" i="9" s="1"/>
  <c r="I41" i="9" s="1"/>
  <c r="U41" i="9" s="1"/>
  <c r="AB41" i="9"/>
  <c r="AC41" i="9"/>
  <c r="AD19" i="9"/>
  <c r="AB19" i="9"/>
  <c r="AC19" i="9"/>
  <c r="AE19" i="9"/>
  <c r="F19" i="9"/>
  <c r="I19" i="9" s="1"/>
  <c r="AE43" i="9"/>
  <c r="AD43" i="9"/>
  <c r="AB43" i="9"/>
  <c r="AC43" i="9"/>
  <c r="F43" i="9"/>
  <c r="I43" i="9" s="1"/>
  <c r="U43" i="9" s="1"/>
  <c r="AD24" i="9"/>
  <c r="Q24" i="9"/>
  <c r="T24" i="9" s="1"/>
  <c r="U24" i="9" s="1"/>
  <c r="X44" i="9" s="1"/>
  <c r="AC24" i="9"/>
  <c r="AB24" i="9"/>
  <c r="F24" i="9"/>
  <c r="I24" i="9" s="1"/>
  <c r="W44" i="9" s="1"/>
  <c r="AE24" i="9"/>
  <c r="AC14" i="9"/>
  <c r="AD14" i="9"/>
  <c r="AE14" i="9"/>
  <c r="AB14" i="9"/>
  <c r="F14" i="9" s="1"/>
  <c r="I14" i="9" s="1"/>
  <c r="AC21" i="9"/>
  <c r="AE21" i="9"/>
  <c r="AB21" i="9"/>
  <c r="F21" i="9"/>
  <c r="I21" i="9" s="1"/>
  <c r="W41" i="9" s="1"/>
  <c r="AD21" i="9"/>
  <c r="Q21" i="9" s="1"/>
  <c r="T21" i="9" s="1"/>
  <c r="U21" i="9" s="1"/>
  <c r="AB45" i="9"/>
  <c r="AD45" i="9"/>
  <c r="F45" i="9" s="1"/>
  <c r="I45" i="9" s="1"/>
  <c r="U45" i="9" s="1"/>
  <c r="AC45" i="9"/>
  <c r="AE45" i="9"/>
  <c r="AE38" i="9"/>
  <c r="AB38" i="9"/>
  <c r="AC38" i="9"/>
  <c r="AD38" i="9"/>
  <c r="F38" i="9"/>
  <c r="I38" i="9" s="1"/>
  <c r="U38" i="9" s="1"/>
  <c r="AC23" i="9"/>
  <c r="AD23" i="9"/>
  <c r="Q23" i="9" s="1"/>
  <c r="T23" i="9" s="1"/>
  <c r="U23" i="9" s="1"/>
  <c r="X43" i="9" s="1"/>
  <c r="AE23" i="9"/>
  <c r="AB23" i="9"/>
  <c r="F23" i="9"/>
  <c r="I23" i="9" s="1"/>
  <c r="W43" i="9" s="1"/>
  <c r="AC47" i="9"/>
  <c r="AE47" i="9"/>
  <c r="AB47" i="9"/>
  <c r="AD47" i="9"/>
  <c r="F47" i="9" s="1"/>
  <c r="I47" i="9" s="1"/>
  <c r="U47" i="9" s="1"/>
  <c r="AC28" i="9"/>
  <c r="AE28" i="9"/>
  <c r="AD28" i="9"/>
  <c r="Q28" i="9" s="1"/>
  <c r="T28" i="9" s="1"/>
  <c r="U28" i="9" s="1"/>
  <c r="F28" i="9"/>
  <c r="I28" i="9" s="1"/>
  <c r="AB28" i="9"/>
  <c r="AB15" i="9"/>
  <c r="F15" i="9" s="1"/>
  <c r="I15" i="9" s="1"/>
  <c r="AC15" i="9"/>
  <c r="AE15" i="9"/>
  <c r="AD15" i="9"/>
  <c r="AE34" i="9"/>
  <c r="AC34" i="9"/>
  <c r="AB34" i="9"/>
  <c r="F34" i="9" s="1"/>
  <c r="I34" i="9" s="1"/>
  <c r="U34" i="9" s="1"/>
  <c r="AD34" i="9"/>
  <c r="AE25" i="9"/>
  <c r="AC25" i="9"/>
  <c r="AB25" i="9"/>
  <c r="F25" i="9"/>
  <c r="I25" i="9" s="1"/>
  <c r="W45" i="9" s="1"/>
  <c r="AD25" i="9"/>
  <c r="Q25" i="9" s="1"/>
  <c r="T25" i="9" s="1"/>
  <c r="U25" i="9" s="1"/>
  <c r="X45" i="9" s="1"/>
  <c r="AB18" i="9"/>
  <c r="F18" i="9" s="1"/>
  <c r="I18" i="9" s="1"/>
  <c r="AE18" i="9"/>
  <c r="AD18" i="9"/>
  <c r="AC18" i="9"/>
  <c r="AC42" i="9"/>
  <c r="AB42" i="9"/>
  <c r="AD42" i="9"/>
  <c r="F42" i="9" s="1"/>
  <c r="I42" i="9" s="1"/>
  <c r="U42" i="9" s="1"/>
  <c r="AE42" i="9"/>
  <c r="AD27" i="9"/>
  <c r="AB27" i="9"/>
  <c r="Q27" i="9"/>
  <c r="T27" i="9" s="1"/>
  <c r="U27" i="9" s="1"/>
  <c r="X47" i="9" s="1"/>
  <c r="AE27" i="9"/>
  <c r="AC27" i="9"/>
  <c r="F27" i="9"/>
  <c r="I27" i="9" s="1"/>
  <c r="W47" i="9" s="1"/>
  <c r="AD17" i="9"/>
  <c r="AB17" i="9"/>
  <c r="AC17" i="9"/>
  <c r="F17" i="9"/>
  <c r="I17" i="9" s="1"/>
  <c r="AE17" i="9"/>
  <c r="AC40" i="9"/>
  <c r="AE40" i="9"/>
  <c r="AB40" i="9"/>
  <c r="AD40" i="9"/>
  <c r="F40" i="9" s="1"/>
  <c r="I40" i="9" s="1"/>
  <c r="U40" i="9" s="1"/>
  <c r="AD36" i="9"/>
  <c r="AB36" i="9"/>
  <c r="F36" i="9" s="1"/>
  <c r="I36" i="9" s="1"/>
  <c r="U36" i="9" s="1"/>
  <c r="AC36" i="9"/>
  <c r="AE36" i="9"/>
  <c r="AE37" i="9"/>
  <c r="AB37" i="9"/>
  <c r="AC37" i="9"/>
  <c r="F37" i="9"/>
  <c r="I37" i="9" s="1"/>
  <c r="U37" i="9" s="1"/>
  <c r="AD37" i="9"/>
  <c r="AD39" i="9"/>
  <c r="AE39" i="9"/>
  <c r="AC39" i="9"/>
  <c r="AB39" i="9"/>
  <c r="F39" i="9" s="1"/>
  <c r="I39" i="9" s="1"/>
  <c r="U39" i="9" s="1"/>
  <c r="F26" i="9"/>
  <c r="I26" i="9" s="1"/>
  <c r="AD26" i="9"/>
  <c r="AE26" i="9"/>
  <c r="Q26" i="9"/>
  <c r="T26" i="9" s="1"/>
  <c r="U26" i="9" s="1"/>
  <c r="AB26" i="9"/>
  <c r="AC26" i="9"/>
  <c r="AD48" i="9"/>
  <c r="F48" i="9"/>
  <c r="I48" i="9" s="1"/>
  <c r="U48" i="9" s="1"/>
  <c r="AC48" i="9"/>
  <c r="AE48" i="9"/>
  <c r="AB48" i="9"/>
  <c r="X40" i="9" l="1"/>
  <c r="W48" i="9"/>
  <c r="W42" i="9"/>
  <c r="W40" i="9"/>
  <c r="X48" i="9"/>
  <c r="AI48" i="9" s="1"/>
  <c r="X42" i="9"/>
  <c r="W46" i="9"/>
  <c r="X46" i="9"/>
  <c r="X41" i="9"/>
  <c r="AJ42" i="9" s="1"/>
  <c r="AH44" i="9"/>
  <c r="AI44" i="9"/>
  <c r="AG44" i="9" s="1"/>
  <c r="AJ44" i="9"/>
  <c r="AH45" i="9"/>
  <c r="AI45" i="9"/>
  <c r="AG45" i="9" s="1"/>
  <c r="Y45" i="9" s="1"/>
  <c r="AJ45" i="9"/>
  <c r="AH41" i="9"/>
  <c r="AJ41" i="9"/>
  <c r="W38" i="9"/>
  <c r="U18" i="9"/>
  <c r="X38" i="9" s="1"/>
  <c r="AI43" i="9"/>
  <c r="AG43" i="9" s="1"/>
  <c r="Y43" i="9" s="1"/>
  <c r="AJ43" i="9"/>
  <c r="AH43" i="9"/>
  <c r="AH48" i="9"/>
  <c r="AJ48" i="9"/>
  <c r="W34" i="9"/>
  <c r="U14" i="9"/>
  <c r="X34" i="9" s="1"/>
  <c r="U17" i="9"/>
  <c r="X37" i="9" s="1"/>
  <c r="W37" i="9"/>
  <c r="AI47" i="9"/>
  <c r="AH47" i="9"/>
  <c r="AJ47" i="9"/>
  <c r="AG47" i="9" s="1"/>
  <c r="AH46" i="9"/>
  <c r="AI46" i="9"/>
  <c r="AG46" i="9" s="1"/>
  <c r="AJ46" i="9"/>
  <c r="W35" i="9"/>
  <c r="U15" i="9"/>
  <c r="X35" i="9" s="1"/>
  <c r="AI42" i="9"/>
  <c r="AG42" i="9" s="1"/>
  <c r="W39" i="9"/>
  <c r="U19" i="9"/>
  <c r="X39" i="9" s="1"/>
  <c r="U16" i="9"/>
  <c r="X36" i="9" s="1"/>
  <c r="W36" i="9"/>
  <c r="Y46" i="9" l="1"/>
  <c r="Y47" i="9"/>
  <c r="Y44" i="9"/>
  <c r="Y41" i="9"/>
  <c r="Y42" i="9"/>
  <c r="AI41" i="9"/>
  <c r="AG40" i="9"/>
  <c r="Y40" i="9" s="1"/>
  <c r="AG48" i="9"/>
  <c r="Y48" i="9" s="1"/>
  <c r="AH42" i="9"/>
  <c r="AG41" i="9"/>
  <c r="AH38" i="9"/>
  <c r="AI38" i="9"/>
  <c r="AJ38" i="9"/>
  <c r="AG38" i="9" s="1"/>
  <c r="AJ40" i="9"/>
  <c r="AI40" i="9"/>
  <c r="AH40" i="9"/>
  <c r="AH36" i="9"/>
  <c r="AI36" i="9"/>
  <c r="AJ36" i="9"/>
  <c r="AG36" i="9" s="1"/>
  <c r="AJ35" i="9"/>
  <c r="AH35" i="9"/>
  <c r="AI35" i="9"/>
  <c r="AH39" i="9"/>
  <c r="AJ39" i="9"/>
  <c r="AG39" i="9" s="1"/>
  <c r="AI39" i="9"/>
  <c r="AH37" i="9"/>
  <c r="AI37" i="9"/>
  <c r="AJ37" i="9"/>
  <c r="AG37" i="9" s="1"/>
  <c r="Y37" i="9" s="1"/>
  <c r="AG35" i="9"/>
  <c r="Y38" i="9" l="1"/>
  <c r="Y39" i="9"/>
  <c r="Y36" i="9"/>
  <c r="Y51" i="9" s="1"/>
  <c r="Y35" i="9"/>
</calcChain>
</file>

<file path=xl/comments1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対象年度を選択
（制度開始当初は、</t>
        </r>
        <r>
          <rPr>
            <sz val="9"/>
            <color indexed="10"/>
            <rFont val="MS P ゴシック"/>
            <family val="3"/>
            <charset val="128"/>
          </rPr>
          <t>2023年度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「yyyy/m/d」で入力</t>
        </r>
      </text>
    </comment>
    <comment ref="E1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1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1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1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1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1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  <comment ref="E32" authorId="0" shapeId="0">
      <text>
        <r>
          <rPr>
            <sz val="9"/>
            <color indexed="8"/>
            <rFont val="MS P ゴシック"/>
            <family val="3"/>
            <charset val="128"/>
          </rPr>
          <t>課税証明書などから
「課税標準額」を入力
※地方税法（昭和二十五年法律第二百二十六号）
　第二百九十五条第一項各号に掲げる者又は
　同法附則第三条の三第四項の規定により同項に
　規定する市町村民税の所得割を課することが
　できない者については、「0」を入力。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「市町村民税調整控除額」
を入力</t>
        </r>
      </text>
    </comment>
    <comment ref="J32" authorId="0" shapeId="0">
      <text>
        <r>
          <rPr>
            <sz val="9"/>
            <color indexed="81"/>
            <rFont val="MS P ゴシック"/>
            <family val="3"/>
            <charset val="128"/>
          </rPr>
          <t>家計急変支援分が支給される
月以降に✓を入力</t>
        </r>
      </text>
    </comment>
    <comment ref="K32" authorId="0" shapeId="0">
      <text>
        <r>
          <rPr>
            <sz val="9"/>
            <color indexed="81"/>
            <rFont val="MS P ゴシック"/>
            <family val="3"/>
            <charset val="128"/>
          </rPr>
          <t>年収推計シート（総表）から
「合計所得金額に相当する額」を入力</t>
        </r>
      </text>
    </comment>
    <comment ref="L32" authorId="0" shapeId="0">
      <text>
        <r>
          <rPr>
            <sz val="9"/>
            <color indexed="81"/>
            <rFont val="MS P ゴシック"/>
            <family val="3"/>
            <charset val="128"/>
          </rPr>
          <t>所得控除合計額(A)に入力
（「総所得金額等(B1)－課税標準額(B2)」
で代替することも可）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課税証明書などから
「所得控除合計額」
を入力</t>
        </r>
      </text>
    </comment>
    <comment ref="N33" authorId="0" shapeId="0">
      <text>
        <r>
          <rPr>
            <sz val="9"/>
            <color indexed="81"/>
            <rFont val="MS P ゴシック"/>
            <family val="3"/>
            <charset val="128"/>
          </rPr>
          <t>「所得控除合計額(A)」が
分からない場合、課税証明書
から「総所得金額等」を入力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※１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>※２</t>
        </r>
      </text>
    </comment>
  </commentList>
</comments>
</file>

<file path=xl/sharedStrings.xml><?xml version="1.0" encoding="utf-8"?>
<sst xmlns="http://schemas.openxmlformats.org/spreadsheetml/2006/main" count="312" uniqueCount="95">
  <si>
    <t>生徒氏名</t>
    <rPh sb="0" eb="2">
      <t>セイト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</si>
  <si>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</si>
  <si>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✓</t>
  </si>
  <si>
    <t>○○　○○</t>
    <phoneticPr fontId="2"/>
  </si>
  <si>
    <t>H18</t>
    <phoneticPr fontId="2"/>
  </si>
  <si>
    <t>H19</t>
    <phoneticPr fontId="2"/>
  </si>
  <si>
    <t>H20</t>
  </si>
  <si>
    <t>H21</t>
  </si>
  <si>
    <t>H22</t>
  </si>
  <si>
    <t>H23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</si>
  <si>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</si>
  <si>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</si>
  <si>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</si>
  <si>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</si>
  <si>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</si>
  <si>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</si>
  <si>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</si>
  <si>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</si>
  <si>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</si>
  <si>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</si>
  <si>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</si>
  <si>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</si>
  <si>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</si>
  <si>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</si>
  <si>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</si>
  <si>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</si>
  <si>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H24</t>
  </si>
  <si>
    <t>H25</t>
  </si>
  <si>
    <t>H26</t>
  </si>
  <si>
    <t>H27</t>
  </si>
  <si>
    <t>H28</t>
  </si>
  <si>
    <t>H29</t>
  </si>
  <si>
    <t>H30</t>
  </si>
  <si>
    <t>R2</t>
    <phoneticPr fontId="2"/>
  </si>
  <si>
    <t>R3</t>
    <phoneticPr fontId="2"/>
  </si>
  <si>
    <t>R1/H31</t>
    <phoneticPr fontId="2"/>
  </si>
  <si>
    <t>✓</t>
    <phoneticPr fontId="2"/>
  </si>
  <si>
    <t>合計所得金額に相当する額</t>
    <rPh sb="0" eb="2">
      <t>ゴウケイ</t>
    </rPh>
    <rPh sb="2" eb="4">
      <t>ショトク</t>
    </rPh>
    <rPh sb="4" eb="6">
      <t>キンガク</t>
    </rPh>
    <rPh sb="7" eb="9">
      <t>ソウトウ</t>
    </rPh>
    <rPh sb="11" eb="12">
      <t>ガク</t>
    </rPh>
    <phoneticPr fontId="3"/>
  </si>
  <si>
    <t>所得控除の額に相当する額</t>
    <rPh sb="0" eb="2">
      <t>ショトク</t>
    </rPh>
    <rPh sb="2" eb="4">
      <t>コウジョ</t>
    </rPh>
    <rPh sb="5" eb="6">
      <t>ガク</t>
    </rPh>
    <rPh sb="7" eb="9">
      <t>ソウトウ</t>
    </rPh>
    <rPh sb="11" eb="12">
      <t>ガク</t>
    </rPh>
    <phoneticPr fontId="3"/>
  </si>
  <si>
    <t>通常制度</t>
    <rPh sb="0" eb="2">
      <t>ツウジョウ</t>
    </rPh>
    <rPh sb="2" eb="4">
      <t>セイド</t>
    </rPh>
    <phoneticPr fontId="3"/>
  </si>
  <si>
    <t>家計急変支援制度</t>
    <rPh sb="0" eb="2">
      <t>カケイ</t>
    </rPh>
    <rPh sb="2" eb="4">
      <t>キュウヘン</t>
    </rPh>
    <rPh sb="4" eb="6">
      <t>シエン</t>
    </rPh>
    <rPh sb="6" eb="8">
      <t>セイド</t>
    </rPh>
    <phoneticPr fontId="3"/>
  </si>
  <si>
    <t>市町村民税
調整控除の額に相当する額</t>
    <rPh sb="6" eb="8">
      <t>チョウセイ</t>
    </rPh>
    <rPh sb="8" eb="10">
      <t>コウジョ</t>
    </rPh>
    <rPh sb="11" eb="12">
      <t>ガク</t>
    </rPh>
    <rPh sb="13" eb="15">
      <t>ソウトウ</t>
    </rPh>
    <rPh sb="17" eb="18">
      <t>ガク</t>
    </rPh>
    <phoneticPr fontId="3"/>
  </si>
  <si>
    <t>市町村民税
調整控除の額</t>
    <rPh sb="6" eb="8">
      <t>チョウセイ</t>
    </rPh>
    <rPh sb="8" eb="10">
      <t>コウジョ</t>
    </rPh>
    <rPh sb="11" eb="12">
      <t>ガク</t>
    </rPh>
    <phoneticPr fontId="3"/>
  </si>
  <si>
    <t>市町村民税
課税標準額</t>
    <rPh sb="6" eb="8">
      <t>カゼイ</t>
    </rPh>
    <rPh sb="8" eb="10">
      <t>ヒョウジュン</t>
    </rPh>
    <rPh sb="10" eb="11">
      <t>ガク</t>
    </rPh>
    <phoneticPr fontId="3"/>
  </si>
  <si>
    <t>市町村民税課税標準額に相当する額</t>
    <rPh sb="5" eb="7">
      <t>カゼイ</t>
    </rPh>
    <rPh sb="7" eb="9">
      <t>ヒョウジュン</t>
    </rPh>
    <rPh sb="9" eb="10">
      <t>ガク</t>
    </rPh>
    <rPh sb="11" eb="13">
      <t>ソウトウ</t>
    </rPh>
    <rPh sb="15" eb="16">
      <t>ガク</t>
    </rPh>
    <phoneticPr fontId="3"/>
  </si>
  <si>
    <t>政令
指定
都市</t>
    <rPh sb="0" eb="2">
      <t>セイレイ</t>
    </rPh>
    <rPh sb="3" eb="5">
      <t>シテイ</t>
    </rPh>
    <rPh sb="6" eb="8">
      <t>トシ</t>
    </rPh>
    <phoneticPr fontId="3"/>
  </si>
  <si>
    <t>政令
指定
都市
係数</t>
    <rPh sb="0" eb="2">
      <t>セイレイ</t>
    </rPh>
    <rPh sb="3" eb="5">
      <t>シテイ</t>
    </rPh>
    <rPh sb="6" eb="8">
      <t>トシ</t>
    </rPh>
    <rPh sb="9" eb="11">
      <t>ケイスウ</t>
    </rPh>
    <phoneticPr fontId="2"/>
  </si>
  <si>
    <t>家計急変該当有無</t>
    <rPh sb="0" eb="2">
      <t>カケイ</t>
    </rPh>
    <rPh sb="2" eb="4">
      <t>キュウヘン</t>
    </rPh>
    <rPh sb="4" eb="6">
      <t>ガイトウ</t>
    </rPh>
    <rPh sb="6" eb="8">
      <t>ウム</t>
    </rPh>
    <phoneticPr fontId="2"/>
  </si>
  <si>
    <t>算定基準額
or算定基準額に相当
する額</t>
    <phoneticPr fontId="2"/>
  </si>
  <si>
    <t>算定基準額or算定基準額に相当する額</t>
    <phoneticPr fontId="2"/>
  </si>
  <si>
    <t>算定基準額</t>
    <phoneticPr fontId="2"/>
  </si>
  <si>
    <t>通常</t>
    <rPh sb="0" eb="2">
      <t>ツウジョウ</t>
    </rPh>
    <phoneticPr fontId="2"/>
  </si>
  <si>
    <t>家計急変</t>
    <rPh sb="0" eb="2">
      <t>カケイ</t>
    </rPh>
    <rPh sb="2" eb="4">
      <t>キュウヘン</t>
    </rPh>
    <phoneticPr fontId="2"/>
  </si>
  <si>
    <t>対象年度</t>
    <rPh sb="0" eb="2">
      <t>タイショウ</t>
    </rPh>
    <rPh sb="2" eb="4">
      <t>ネンド</t>
    </rPh>
    <phoneticPr fontId="2"/>
  </si>
  <si>
    <t>4～6</t>
    <phoneticPr fontId="2"/>
  </si>
  <si>
    <t>7～翌6</t>
    <rPh sb="2" eb="3">
      <t>ヨク</t>
    </rPh>
    <phoneticPr fontId="2"/>
  </si>
  <si>
    <t>７～翌６</t>
    <rPh sb="2" eb="3">
      <t>ヨク</t>
    </rPh>
    <phoneticPr fontId="2"/>
  </si>
  <si>
    <t>４～６</t>
    <phoneticPr fontId="2"/>
  </si>
  <si>
    <t>早生まれ
控除額</t>
    <rPh sb="0" eb="2">
      <t>ハヤウ</t>
    </rPh>
    <rPh sb="5" eb="7">
      <t>コウジョ</t>
    </rPh>
    <rPh sb="7" eb="8">
      <t>ガク</t>
    </rPh>
    <phoneticPr fontId="2"/>
  </si>
  <si>
    <t>算定基準額(百円未満切捨て)</t>
    <rPh sb="0" eb="2">
      <t>サンテイ</t>
    </rPh>
    <rPh sb="2" eb="4">
      <t>キジュン</t>
    </rPh>
    <rPh sb="4" eb="5">
      <t>ガク</t>
    </rPh>
    <rPh sb="6" eb="7">
      <t>ヒャク</t>
    </rPh>
    <rPh sb="7" eb="8">
      <t>エン</t>
    </rPh>
    <rPh sb="8" eb="10">
      <t>ミマン</t>
    </rPh>
    <rPh sb="10" eb="12">
      <t>キリス</t>
    </rPh>
    <phoneticPr fontId="3"/>
  </si>
  <si>
    <t>算定基準額に相当する額(百円未満切捨て)</t>
    <rPh sb="0" eb="2">
      <t>サンテイ</t>
    </rPh>
    <rPh sb="2" eb="4">
      <t>キジュン</t>
    </rPh>
    <rPh sb="4" eb="5">
      <t>ガク</t>
    </rPh>
    <phoneticPr fontId="3"/>
  </si>
  <si>
    <t xml:space="preserve"> へ入力すると自動計算されます。</t>
    <rPh sb="2" eb="4">
      <t>ニュウリョク</t>
    </rPh>
    <rPh sb="7" eb="9">
      <t>ジドウ</t>
    </rPh>
    <rPh sb="9" eb="11">
      <t>ケイサン</t>
    </rPh>
    <phoneticPr fontId="2"/>
  </si>
  <si>
    <t>ケース１</t>
    <phoneticPr fontId="2"/>
  </si>
  <si>
    <t>ケース２</t>
  </si>
  <si>
    <t>ケース３</t>
  </si>
  <si>
    <t>ケース４</t>
  </si>
  <si>
    <t>〃</t>
    <phoneticPr fontId="2"/>
  </si>
  <si>
    <t>※以下、課税年度情報</t>
    <rPh sb="1" eb="3">
      <t>イカ</t>
    </rPh>
    <rPh sb="4" eb="6">
      <t>カゼイ</t>
    </rPh>
    <rPh sb="6" eb="8">
      <t>ネンド</t>
    </rPh>
    <rPh sb="8" eb="10">
      <t>ジョウホウ</t>
    </rPh>
    <phoneticPr fontId="2"/>
  </si>
  <si>
    <t>所得控除合計額(A)</t>
  </si>
  <si>
    <t>所得控除合計額(A)</t>
    <phoneticPr fontId="2"/>
  </si>
  <si>
    <t>総所得金額等(B1)</t>
  </si>
  <si>
    <t>総所得金額等(B1)</t>
    <phoneticPr fontId="2"/>
  </si>
  <si>
    <t>市町村民税課税標準額(B2)</t>
  </si>
  <si>
    <t>市町村民税課税標準額(B2)</t>
    <phoneticPr fontId="2"/>
  </si>
  <si>
    <t>（金額の単位：円）</t>
    <rPh sb="1" eb="3">
      <t>キンガク</t>
    </rPh>
    <rPh sb="4" eb="6">
      <t>タンイ</t>
    </rPh>
    <rPh sb="7" eb="8">
      <t>エン</t>
    </rPh>
    <phoneticPr fontId="2"/>
  </si>
  <si>
    <t>専攻科支援金（家計急変支援制度）における収入要件自己確認資料</t>
    <rPh sb="0" eb="3">
      <t>センコウカ</t>
    </rPh>
    <rPh sb="3" eb="6">
      <t>シエンキン</t>
    </rPh>
    <rPh sb="7" eb="15">
      <t>カケイキュウヘンシエンセイド</t>
    </rPh>
    <rPh sb="20" eb="22">
      <t>シュウニュウ</t>
    </rPh>
    <rPh sb="22" eb="24">
      <t>ヨウケン</t>
    </rPh>
    <rPh sb="24" eb="26">
      <t>ジコ</t>
    </rPh>
    <rPh sb="26" eb="28">
      <t>カクニン</t>
    </rPh>
    <rPh sb="28" eb="30">
      <t>シリョウ</t>
    </rPh>
    <phoneticPr fontId="2"/>
  </si>
  <si>
    <t>算定基準額（合算額）</t>
  </si>
  <si>
    <t>100≦X列</t>
    <rPh sb="5" eb="6">
      <t>レツ</t>
    </rPh>
    <phoneticPr fontId="2"/>
  </si>
  <si>
    <t>100≦X列&lt;51,300</t>
    <phoneticPr fontId="2"/>
  </si>
  <si>
    <t>51,300≦X列</t>
    <phoneticPr fontId="2"/>
  </si>
  <si>
    <t>←収入回復届出①</t>
  </si>
  <si>
    <t>←最終支給月</t>
    <phoneticPr fontId="2"/>
  </si>
  <si>
    <t>←支給区分１最終月</t>
    <phoneticPr fontId="2"/>
  </si>
  <si>
    <t>←収入回復届出②</t>
    <phoneticPr fontId="2"/>
  </si>
  <si>
    <t>届出の種類</t>
    <rPh sb="0" eb="2">
      <t>トドケデ</t>
    </rPh>
    <rPh sb="3" eb="5">
      <t>シュルイ</t>
    </rPh>
    <phoneticPr fontId="2"/>
  </si>
  <si>
    <t>通常分が区分２</t>
    <rPh sb="0" eb="2">
      <t>ツウジョウ</t>
    </rPh>
    <rPh sb="2" eb="3">
      <t>ブン</t>
    </rPh>
    <rPh sb="4" eb="6">
      <t>クブン</t>
    </rPh>
    <phoneticPr fontId="2"/>
  </si>
  <si>
    <t>通常分は所得制限</t>
    <rPh sb="0" eb="2">
      <t>ツウジョウ</t>
    </rPh>
    <rPh sb="2" eb="3">
      <t>ブン</t>
    </rPh>
    <rPh sb="4" eb="6">
      <t>ショトク</t>
    </rPh>
    <rPh sb="6" eb="8">
      <t>セイゲン</t>
    </rPh>
    <phoneticPr fontId="2"/>
  </si>
  <si>
    <t>※生徒が早生まれ（1/2～4/1生まれ）の場合で、かつ、生計維持者の個人住民税情報において「扶養控除情報（一般）」が１人以上の場合は、以下の項目に「✓」を入れてください。</t>
    <rPh sb="1" eb="3">
      <t>セイト</t>
    </rPh>
    <rPh sb="4" eb="6">
      <t>ハヤウ</t>
    </rPh>
    <rPh sb="16" eb="17">
      <t>ウ</t>
    </rPh>
    <rPh sb="21" eb="23">
      <t>バアイ</t>
    </rPh>
    <rPh sb="28" eb="30">
      <t>セイケイ</t>
    </rPh>
    <rPh sb="30" eb="32">
      <t>イジ</t>
    </rPh>
    <rPh sb="32" eb="33">
      <t>シャ</t>
    </rPh>
    <rPh sb="34" eb="36">
      <t>コジン</t>
    </rPh>
    <rPh sb="36" eb="39">
      <t>ジュウミンゼイ</t>
    </rPh>
    <rPh sb="39" eb="41">
      <t>ジョウホウ</t>
    </rPh>
    <rPh sb="46" eb="48">
      <t>フヨウ</t>
    </rPh>
    <rPh sb="48" eb="50">
      <t>コウジョ</t>
    </rPh>
    <rPh sb="50" eb="52">
      <t>ジョウホウ</t>
    </rPh>
    <rPh sb="53" eb="55">
      <t>イッパン</t>
    </rPh>
    <rPh sb="59" eb="60">
      <t>ニン</t>
    </rPh>
    <rPh sb="60" eb="62">
      <t>イジョウ</t>
    </rPh>
    <rPh sb="67" eb="69">
      <t>イカ</t>
    </rPh>
    <rPh sb="70" eb="72">
      <t>コウモク</t>
    </rPh>
    <phoneticPr fontId="2"/>
  </si>
  <si>
    <r>
      <t>生計維持者①</t>
    </r>
    <r>
      <rPr>
        <b/>
        <sz val="11"/>
        <rFont val="游ゴシック"/>
        <family val="3"/>
        <charset val="128"/>
        <scheme val="minor"/>
      </rPr>
      <t>（○○　○○）</t>
    </r>
    <rPh sb="0" eb="2">
      <t>セイケイ</t>
    </rPh>
    <rPh sb="2" eb="4">
      <t>イジ</t>
    </rPh>
    <rPh sb="4" eb="5">
      <t>シャ</t>
    </rPh>
    <phoneticPr fontId="3"/>
  </si>
  <si>
    <r>
      <t>生計維持者②</t>
    </r>
    <r>
      <rPr>
        <b/>
        <sz val="11"/>
        <rFont val="游ゴシック"/>
        <family val="3"/>
        <charset val="128"/>
        <scheme val="minor"/>
      </rPr>
      <t>（○○　○○）</t>
    </r>
    <rPh sb="0" eb="2">
      <t>セイケイ</t>
    </rPh>
    <rPh sb="2" eb="4">
      <t>イジ</t>
    </rPh>
    <rPh sb="4" eb="5">
      <t>シャ</t>
    </rPh>
    <phoneticPr fontId="2"/>
  </si>
  <si>
    <t>生計維持者①、②の合算</t>
    <rPh sb="0" eb="2">
      <t>セイケイ</t>
    </rPh>
    <rPh sb="2" eb="4">
      <t>イジ</t>
    </rPh>
    <rPh sb="4" eb="5">
      <t>シャ</t>
    </rPh>
    <rPh sb="9" eb="11">
      <t>ガッサン</t>
    </rPh>
    <phoneticPr fontId="2"/>
  </si>
  <si>
    <t>専攻科支援金
の支給月</t>
    <rPh sb="0" eb="3">
      <t>センコウカ</t>
    </rPh>
    <rPh sb="3" eb="6">
      <t>シエンキン</t>
    </rPh>
    <rPh sb="8" eb="10">
      <t>シキュウ</t>
    </rPh>
    <rPh sb="10" eb="11">
      <t>ツキ</t>
    </rPh>
    <phoneticPr fontId="3"/>
  </si>
  <si>
    <t>生計維持者①</t>
    <rPh sb="0" eb="2">
      <t>セイケイ</t>
    </rPh>
    <rPh sb="2" eb="4">
      <t>イジ</t>
    </rPh>
    <rPh sb="4" eb="5">
      <t>シャ</t>
    </rPh>
    <phoneticPr fontId="2"/>
  </si>
  <si>
    <t>生計維持者②</t>
    <rPh sb="0" eb="2">
      <t>セイケイ</t>
    </rPh>
    <rPh sb="2" eb="4">
      <t>イジ</t>
    </rPh>
    <rPh sb="4" eb="5">
      <t>シャ</t>
    </rPh>
    <phoneticPr fontId="2"/>
  </si>
  <si>
    <t>生徒の
早生まれ
控除の
該当有無</t>
    <rPh sb="0" eb="2">
      <t>セイト</t>
    </rPh>
    <rPh sb="4" eb="6">
      <t>ハヤウ</t>
    </rPh>
    <rPh sb="9" eb="11">
      <t>コウジョ</t>
    </rPh>
    <rPh sb="13" eb="15">
      <t>ガイトウ</t>
    </rPh>
    <rPh sb="15" eb="17">
      <t>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</si>
</sst>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yyyy&quot;年&quot;m&quot;月&quot;;@"/>
    <numFmt numFmtId="178" formatCode="&quot;令&quot;&quot;和&quot;#&quot;年&quot;"/>
    <numFmt numFmtId="179" formatCode="General&quot;年&quot;"/>
    <numFmt numFmtId="180" formatCode="General&quot;年度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  <font>
      <sz val="9"/>
      <color indexed="8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12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12" fontId="5" fillId="2" borderId="1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2" fontId="5" fillId="2" borderId="4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5" xfId="0" applyNumberFormat="1" applyFont="1" applyFill="1" applyBorder="1" applyAlignment="1">
      <alignment horizontal="right" vertical="center" shrinkToFit="1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/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>
      <alignment horizontal="right" vertical="center" shrinkToFit="1"/>
    </xf>
    <xf numFmtId="176" fontId="5" fillId="2" borderId="29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5" fillId="2" borderId="31" xfId="0" applyFont="1" applyFill="1" applyBorder="1" applyAlignment="1">
      <alignment horizontal="center" vertical="center" shrinkToFit="1"/>
    </xf>
    <xf numFmtId="177" fontId="5" fillId="2" borderId="31" xfId="0" applyNumberFormat="1" applyFont="1" applyFill="1" applyBorder="1" applyAlignment="1">
      <alignment horizontal="right" vertical="center" shrinkToFit="1"/>
    </xf>
    <xf numFmtId="176" fontId="5" fillId="2" borderId="31" xfId="0" applyNumberFormat="1" applyFont="1" applyFill="1" applyBorder="1" applyAlignment="1">
      <alignment horizontal="right" vertical="center" shrinkToFit="1"/>
    </xf>
    <xf numFmtId="12" fontId="5" fillId="2" borderId="31" xfId="0" applyNumberFormat="1" applyFont="1" applyFill="1" applyBorder="1" applyAlignment="1">
      <alignment horizontal="right" vertical="center" shrinkToFit="1"/>
    </xf>
    <xf numFmtId="176" fontId="5" fillId="2" borderId="32" xfId="0" applyNumberFormat="1" applyFont="1" applyFill="1" applyBorder="1" applyAlignment="1">
      <alignment horizontal="right" vertical="center" shrinkToFit="1"/>
    </xf>
    <xf numFmtId="176" fontId="5" fillId="2" borderId="35" xfId="0" applyNumberFormat="1" applyFont="1" applyFill="1" applyBorder="1" applyAlignment="1">
      <alignment horizontal="right" vertical="center" shrinkToFit="1"/>
    </xf>
    <xf numFmtId="176" fontId="5" fillId="2" borderId="36" xfId="0" applyNumberFormat="1" applyFont="1" applyFill="1" applyBorder="1" applyAlignment="1">
      <alignment horizontal="right" vertical="center" shrinkToFit="1"/>
    </xf>
    <xf numFmtId="0" fontId="5" fillId="2" borderId="37" xfId="0" applyFont="1" applyFill="1" applyBorder="1">
      <alignment vertical="center"/>
    </xf>
    <xf numFmtId="0" fontId="5" fillId="2" borderId="37" xfId="0" applyFont="1" applyFill="1" applyBorder="1" applyAlignment="1">
      <alignment horizontal="left" vertical="center" indent="1"/>
    </xf>
    <xf numFmtId="0" fontId="5" fillId="0" borderId="38" xfId="0" applyFont="1" applyBorder="1" applyAlignment="1">
      <alignment horizontal="center" vertical="center" shrinkToFit="1"/>
    </xf>
    <xf numFmtId="177" fontId="5" fillId="0" borderId="39" xfId="0" applyNumberFormat="1" applyFont="1" applyBorder="1" applyAlignment="1">
      <alignment horizontal="right" vertical="center" shrinkToFit="1"/>
    </xf>
    <xf numFmtId="176" fontId="5" fillId="0" borderId="40" xfId="0" applyNumberFormat="1" applyFont="1" applyBorder="1" applyAlignment="1">
      <alignment horizontal="right" vertical="center" shrinkToFit="1"/>
    </xf>
    <xf numFmtId="12" fontId="5" fillId="0" borderId="41" xfId="0" applyNumberFormat="1" applyFont="1" applyBorder="1" applyAlignment="1">
      <alignment horizontal="right" vertical="center" shrinkToFit="1"/>
    </xf>
    <xf numFmtId="176" fontId="5" fillId="0" borderId="39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176" fontId="5" fillId="0" borderId="38" xfId="0" applyNumberFormat="1" applyFont="1" applyBorder="1" applyAlignment="1">
      <alignment horizontal="right" vertical="center" shrinkToFit="1"/>
    </xf>
    <xf numFmtId="12" fontId="5" fillId="0" borderId="38" xfId="0" applyNumberFormat="1" applyFont="1" applyBorder="1" applyAlignment="1">
      <alignment horizontal="right" vertical="center" shrinkToFit="1"/>
    </xf>
    <xf numFmtId="0" fontId="5" fillId="0" borderId="44" xfId="0" applyFont="1" applyBorder="1">
      <alignment vertical="center"/>
    </xf>
    <xf numFmtId="0" fontId="5" fillId="0" borderId="44" xfId="0" applyFont="1" applyBorder="1" applyAlignment="1">
      <alignment horizontal="left" vertical="center"/>
    </xf>
    <xf numFmtId="0" fontId="5" fillId="2" borderId="37" xfId="0" applyFont="1" applyFill="1" applyBorder="1" applyAlignment="1">
      <alignment horizontal="right" vertical="center" shrinkToFit="1"/>
    </xf>
    <xf numFmtId="176" fontId="5" fillId="2" borderId="45" xfId="0" applyNumberFormat="1" applyFont="1" applyFill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47" xfId="0" applyFont="1" applyFill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5" fillId="2" borderId="37" xfId="0" applyFont="1" applyFill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2" borderId="0" xfId="0" applyFont="1" applyFill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>
      <alignment vertical="center"/>
    </xf>
    <xf numFmtId="176" fontId="5" fillId="0" borderId="1" xfId="0" applyNumberFormat="1" applyFont="1" applyBorder="1">
      <alignment vertical="center"/>
    </xf>
    <xf numFmtId="180" fontId="4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14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Border="1" applyAlignment="1" applyProtection="1">
      <alignment horizontal="right" vertical="center" shrinkToFit="1"/>
      <protection locked="0"/>
    </xf>
    <xf numFmtId="176" fontId="4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3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43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178" fontId="0" fillId="3" borderId="1" xfId="0" applyNumberFormat="1" applyFill="1" applyBorder="1">
      <alignment vertical="center"/>
    </xf>
    <xf numFmtId="179" fontId="0" fillId="3" borderId="1" xfId="0" applyNumberFormat="1" applyFill="1" applyBorder="1">
      <alignment vertical="center"/>
    </xf>
    <xf numFmtId="14" fontId="0" fillId="3" borderId="1" xfId="0" applyNumberFormat="1" applyFill="1" applyBorder="1">
      <alignment vertical="center"/>
    </xf>
    <xf numFmtId="0" fontId="4" fillId="3" borderId="0" xfId="0" applyFont="1" applyFill="1">
      <alignment vertical="center"/>
    </xf>
    <xf numFmtId="14" fontId="0" fillId="3" borderId="12" xfId="0" applyNumberFormat="1" applyFill="1" applyBorder="1">
      <alignment vertical="center"/>
    </xf>
    <xf numFmtId="0" fontId="5" fillId="0" borderId="0" xfId="0" applyFont="1" applyAlignment="1">
      <alignment horizontal="right" vertical="center"/>
    </xf>
    <xf numFmtId="180" fontId="0" fillId="3" borderId="0" xfId="0" applyNumberFormat="1" applyFill="1">
      <alignment vertical="center"/>
    </xf>
    <xf numFmtId="58" fontId="0" fillId="3" borderId="1" xfId="0" applyNumberForma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28</xdr:row>
      <xdr:rowOff>207645</xdr:rowOff>
    </xdr:from>
    <xdr:to>
      <xdr:col>24</xdr:col>
      <xdr:colOff>285750</xdr:colOff>
      <xdr:row>30</xdr:row>
      <xdr:rowOff>17145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1F3556B-7D84-4B27-887F-113DF21B683A}"/>
            </a:ext>
          </a:extLst>
        </xdr:cNvPr>
        <xdr:cNvCxnSpPr/>
      </xdr:nvCxnSpPr>
      <xdr:spPr>
        <a:xfrm flipH="1">
          <a:off x="16935450" y="7713345"/>
          <a:ext cx="266700" cy="2762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571500</xdr:colOff>
      <xdr:row>17</xdr:row>
      <xdr:rowOff>15241</xdr:rowOff>
    </xdr:from>
    <xdr:to>
      <xdr:col>24</xdr:col>
      <xdr:colOff>1032509</xdr:colOff>
      <xdr:row>28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79EB87-A961-4151-BD02-252A539BD007}"/>
            </a:ext>
          </a:extLst>
        </xdr:cNvPr>
        <xdr:cNvSpPr txBox="1"/>
      </xdr:nvSpPr>
      <xdr:spPr>
        <a:xfrm>
          <a:off x="15849600" y="4987291"/>
          <a:ext cx="2099309" cy="27279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重要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（</a:t>
          </a:r>
          <a:r>
            <a:rPr kumimoji="1" lang="en-US" altLang="ja-JP" sz="1000">
              <a:solidFill>
                <a:srgbClr val="FF0000"/>
              </a:solidFill>
            </a:rPr>
            <a:t>1</a:t>
          </a:r>
          <a:r>
            <a:rPr kumimoji="1" lang="ja-JP" altLang="en-US" sz="1000">
              <a:solidFill>
                <a:srgbClr val="FF0000"/>
              </a:solidFill>
            </a:rPr>
            <a:t>）通常分が区分２単価で支給されている場合は、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」に回復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すると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家計急変支援が終了となります。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）所得制限により通常分が支給されていない場合は、</a:t>
          </a:r>
          <a:r>
            <a:rPr kumimoji="1" lang="ja-JP" altLang="en-US" sz="1000">
              <a:solidFill>
                <a:srgbClr val="FF0000"/>
              </a:solidFill>
            </a:rPr>
            <a:t>①「</a:t>
          </a:r>
          <a:r>
            <a:rPr kumimoji="1" lang="en-US" altLang="ja-JP" sz="1000">
              <a:solidFill>
                <a:srgbClr val="FF0000"/>
              </a:solidFill>
            </a:rPr>
            <a:t>100</a:t>
          </a:r>
          <a:r>
            <a:rPr kumimoji="1" lang="ja-JP" altLang="en-US" sz="1000">
              <a:solidFill>
                <a:srgbClr val="FF0000"/>
              </a:solidFill>
            </a:rPr>
            <a:t>円以上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円未満」に回復すると支給区分が変更（区分１→区分２）に、②「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円以上」に回復すると家計急変支援が終了となります。</a:t>
          </a:r>
        </a:p>
      </xdr:txBody>
    </xdr:sp>
    <xdr:clientData/>
  </xdr:twoCellAnchor>
  <xdr:twoCellAnchor>
    <xdr:from>
      <xdr:col>11</xdr:col>
      <xdr:colOff>369570</xdr:colOff>
      <xdr:row>39</xdr:row>
      <xdr:rowOff>91440</xdr:rowOff>
    </xdr:from>
    <xdr:to>
      <xdr:col>19</xdr:col>
      <xdr:colOff>521970</xdr:colOff>
      <xdr:row>47</xdr:row>
      <xdr:rowOff>180975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17D128A-C678-4A22-9FC8-8553112998A3}"/>
            </a:ext>
          </a:extLst>
        </xdr:cNvPr>
        <xdr:cNvSpPr txBox="1"/>
      </xdr:nvSpPr>
      <xdr:spPr>
        <a:xfrm>
          <a:off x="7760970" y="9791700"/>
          <a:ext cx="6347460" cy="19183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本入力例では、</a:t>
          </a:r>
          <a:endParaRPr kumimoji="1" lang="en-US" altLang="ja-JP" sz="1200"/>
        </a:p>
        <a:p>
          <a:r>
            <a:rPr kumimoji="1" lang="ja-JP" altLang="en-US" sz="1200"/>
            <a:t>・生計維持者①に家計急変事由が発生し、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2023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月から家計急変支援が行われ、</a:t>
          </a:r>
          <a:endParaRPr kumimoji="1" lang="en-US" altLang="ja-JP" sz="1200"/>
        </a:p>
        <a:p>
          <a:r>
            <a:rPr kumimoji="1" lang="ja-JP" altLang="en-US" sz="1200"/>
            <a:t>・毎月の自己確認→１月の収入状況確認→毎月の自己確認と収入要件を確認した結果、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5</a:t>
          </a:r>
          <a:r>
            <a:rPr kumimoji="1" lang="ja-JP" altLang="en-US" sz="1200"/>
            <a:t>月支給分の自己確認時において収入の回復が確認されたため、</a:t>
          </a:r>
          <a:endParaRPr kumimoji="1" lang="en-US" altLang="ja-JP" sz="1200"/>
        </a:p>
        <a:p>
          <a:r>
            <a:rPr kumimoji="1" lang="ja-JP" altLang="en-US" sz="1200"/>
            <a:t>・</a:t>
          </a:r>
          <a:r>
            <a:rPr kumimoji="1" lang="en-US" altLang="ja-JP" sz="1200"/>
            <a:t>2024</a:t>
          </a:r>
          <a:r>
            <a:rPr kumimoji="1" lang="ja-JP" altLang="en-US" sz="1200"/>
            <a:t>年</a:t>
          </a:r>
          <a:r>
            <a:rPr kumimoji="1" lang="en-US" altLang="ja-JP" sz="1200"/>
            <a:t>4</a:t>
          </a:r>
          <a:r>
            <a:rPr kumimoji="1" lang="ja-JP" altLang="en-US" sz="1200"/>
            <a:t>月支給分を最後に家計急変支援が終了した例を記載しています。</a:t>
          </a:r>
          <a:endParaRPr kumimoji="1" lang="en-US" altLang="ja-JP" sz="1200"/>
        </a:p>
      </xdr:txBody>
    </xdr:sp>
    <xdr:clientData/>
  </xdr:twoCellAnchor>
  <xdr:twoCellAnchor>
    <xdr:from>
      <xdr:col>15</xdr:col>
      <xdr:colOff>219075</xdr:colOff>
      <xdr:row>1</xdr:row>
      <xdr:rowOff>28575</xdr:rowOff>
    </xdr:from>
    <xdr:to>
      <xdr:col>18</xdr:col>
      <xdr:colOff>333375</xdr:colOff>
      <xdr:row>4</xdr:row>
      <xdr:rowOff>182880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8026A84-4E0D-40D3-B177-EEEA7727DCB1}"/>
            </a:ext>
          </a:extLst>
        </xdr:cNvPr>
        <xdr:cNvSpPr txBox="1"/>
      </xdr:nvSpPr>
      <xdr:spPr>
        <a:xfrm>
          <a:off x="10902315" y="653415"/>
          <a:ext cx="2560320" cy="87058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算定基準額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（合算額）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　区分１：</a:t>
          </a:r>
          <a:r>
            <a:rPr kumimoji="1" lang="en-US" altLang="ja-JP" sz="1100"/>
            <a:t>100</a:t>
          </a:r>
          <a:r>
            <a:rPr kumimoji="1" lang="ja-JP" altLang="en-US" sz="1100"/>
            <a:t>円未満</a:t>
          </a:r>
          <a:endParaRPr kumimoji="1" lang="en-US" altLang="ja-JP" sz="1100"/>
        </a:p>
        <a:p>
          <a:r>
            <a:rPr kumimoji="1" lang="ja-JP" altLang="en-US" sz="1100"/>
            <a:t>　区分２：</a:t>
          </a:r>
          <a:r>
            <a:rPr kumimoji="1" lang="en-US" altLang="ja-JP" sz="1100"/>
            <a:t>100</a:t>
          </a:r>
          <a:r>
            <a:rPr kumimoji="1" lang="ja-JP" altLang="en-US" sz="1100"/>
            <a:t>円以上</a:t>
          </a:r>
          <a:r>
            <a:rPr kumimoji="1" lang="en-US" altLang="ja-JP" sz="1100"/>
            <a:t>51,300</a:t>
          </a:r>
          <a:r>
            <a:rPr kumimoji="1" lang="ja-JP" altLang="en-US" sz="1100"/>
            <a:t>円未満</a:t>
          </a:r>
        </a:p>
      </xdr:txBody>
    </xdr:sp>
    <xdr:clientData/>
  </xdr:twoCellAnchor>
  <xdr:twoCellAnchor>
    <xdr:from>
      <xdr:col>23</xdr:col>
      <xdr:colOff>53340</xdr:colOff>
      <xdr:row>0</xdr:row>
      <xdr:rowOff>45720</xdr:rowOff>
    </xdr:from>
    <xdr:to>
      <xdr:col>24</xdr:col>
      <xdr:colOff>1091566</xdr:colOff>
      <xdr:row>0</xdr:row>
      <xdr:rowOff>542925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8F9BA8-8B31-490F-812E-BFF4A62B7BBF}"/>
            </a:ext>
          </a:extLst>
        </xdr:cNvPr>
        <xdr:cNvSpPr txBox="1"/>
      </xdr:nvSpPr>
      <xdr:spPr>
        <a:xfrm>
          <a:off x="16200120" y="45720"/>
          <a:ext cx="1853566" cy="4972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/>
            <a:t>入力例</a:t>
          </a:r>
          <a:r>
            <a:rPr kumimoji="1" lang="ja-JP" altLang="en-US" sz="2000" b="1" baseline="0"/>
            <a:t> </a:t>
          </a: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2023.9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0</xdr:colOff>
      <xdr:row>4</xdr:row>
      <xdr:rowOff>0</xdr:rowOff>
    </xdr:from>
    <xdr:to>
      <xdr:col>24</xdr:col>
      <xdr:colOff>1011884</xdr:colOff>
      <xdr:row>12</xdr:row>
      <xdr:rowOff>20035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4BEFB20-BFF4-4D6E-99A6-6F731AA75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1440" y="1341120"/>
          <a:ext cx="2646374" cy="202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28</xdr:row>
      <xdr:rowOff>207645</xdr:rowOff>
    </xdr:from>
    <xdr:to>
      <xdr:col>24</xdr:col>
      <xdr:colOff>285750</xdr:colOff>
      <xdr:row>30</xdr:row>
      <xdr:rowOff>17145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C68FB9D-8D95-4C7A-AE86-5D60EA5B843A}"/>
            </a:ext>
          </a:extLst>
        </xdr:cNvPr>
        <xdr:cNvCxnSpPr/>
      </xdr:nvCxnSpPr>
      <xdr:spPr>
        <a:xfrm flipH="1">
          <a:off x="16931640" y="7717155"/>
          <a:ext cx="266700" cy="2762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571500</xdr:colOff>
      <xdr:row>17</xdr:row>
      <xdr:rowOff>15241</xdr:rowOff>
    </xdr:from>
    <xdr:to>
      <xdr:col>24</xdr:col>
      <xdr:colOff>1032509</xdr:colOff>
      <xdr:row>28</xdr:row>
      <xdr:rowOff>209551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366C46-D504-4FBE-83BF-119F2E605C99}"/>
            </a:ext>
          </a:extLst>
        </xdr:cNvPr>
        <xdr:cNvSpPr txBox="1"/>
      </xdr:nvSpPr>
      <xdr:spPr>
        <a:xfrm>
          <a:off x="15849600" y="4991101"/>
          <a:ext cx="2099309" cy="272034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重要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（</a:t>
          </a:r>
          <a:r>
            <a:rPr kumimoji="1" lang="en-US" altLang="ja-JP" sz="1000">
              <a:solidFill>
                <a:srgbClr val="FF0000"/>
              </a:solidFill>
            </a:rPr>
            <a:t>1</a:t>
          </a:r>
          <a:r>
            <a:rPr kumimoji="1" lang="ja-JP" altLang="en-US" sz="1000">
              <a:solidFill>
                <a:srgbClr val="FF0000"/>
              </a:solidFill>
            </a:rPr>
            <a:t>）通常分が区分２単価で支給されている場合は、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」に回復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すると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家計急変支援が終了となります。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）所得制限により通常分が支給されていない場合は、</a:t>
          </a:r>
          <a:r>
            <a:rPr kumimoji="1" lang="ja-JP" altLang="en-US" sz="1000">
              <a:solidFill>
                <a:srgbClr val="FF0000"/>
              </a:solidFill>
            </a:rPr>
            <a:t>①「</a:t>
          </a:r>
          <a:r>
            <a:rPr kumimoji="1" lang="en-US" altLang="ja-JP" sz="1000">
              <a:solidFill>
                <a:srgbClr val="FF0000"/>
              </a:solidFill>
            </a:rPr>
            <a:t>100</a:t>
          </a:r>
          <a:r>
            <a:rPr kumimoji="1" lang="ja-JP" altLang="en-US" sz="1000">
              <a:solidFill>
                <a:srgbClr val="FF0000"/>
              </a:solidFill>
            </a:rPr>
            <a:t>円以上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円未満」に回復すると支給区分が変更（区分１→区分２）に、②「</a:t>
          </a:r>
          <a:r>
            <a:rPr kumimoji="1" lang="en-US" altLang="ja-JP" sz="1000">
              <a:solidFill>
                <a:srgbClr val="FF0000"/>
              </a:solidFill>
            </a:rPr>
            <a:t>51,300</a:t>
          </a:r>
          <a:r>
            <a:rPr kumimoji="1" lang="ja-JP" altLang="en-US" sz="1000">
              <a:solidFill>
                <a:srgbClr val="FF0000"/>
              </a:solidFill>
            </a:rPr>
            <a:t>円以上」に回復すると家計急変支援が終了となります。</a:t>
          </a:r>
        </a:p>
      </xdr:txBody>
    </xdr:sp>
    <xdr:clientData/>
  </xdr:twoCellAnchor>
  <xdr:twoCellAnchor>
    <xdr:from>
      <xdr:col>15</xdr:col>
      <xdr:colOff>219075</xdr:colOff>
      <xdr:row>1</xdr:row>
      <xdr:rowOff>28575</xdr:rowOff>
    </xdr:from>
    <xdr:to>
      <xdr:col>18</xdr:col>
      <xdr:colOff>333375</xdr:colOff>
      <xdr:row>4</xdr:row>
      <xdr:rowOff>182880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9277E6-00B4-42D6-BA2D-5FD76FFDB399}"/>
            </a:ext>
          </a:extLst>
        </xdr:cNvPr>
        <xdr:cNvSpPr txBox="1"/>
      </xdr:nvSpPr>
      <xdr:spPr>
        <a:xfrm>
          <a:off x="10856595" y="655320"/>
          <a:ext cx="2552700" cy="87820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算定基準額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（合算額）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　区分１：</a:t>
          </a:r>
          <a:r>
            <a:rPr kumimoji="1" lang="en-US" altLang="ja-JP" sz="1100"/>
            <a:t>100</a:t>
          </a:r>
          <a:r>
            <a:rPr kumimoji="1" lang="ja-JP" altLang="en-US" sz="1100"/>
            <a:t>円未満</a:t>
          </a:r>
          <a:endParaRPr kumimoji="1" lang="en-US" altLang="ja-JP" sz="1100"/>
        </a:p>
        <a:p>
          <a:r>
            <a:rPr kumimoji="1" lang="ja-JP" altLang="en-US" sz="1100"/>
            <a:t>　区分２：</a:t>
          </a:r>
          <a:r>
            <a:rPr kumimoji="1" lang="en-US" altLang="ja-JP" sz="1100"/>
            <a:t>100</a:t>
          </a:r>
          <a:r>
            <a:rPr kumimoji="1" lang="ja-JP" altLang="en-US" sz="1100"/>
            <a:t>円以上</a:t>
          </a:r>
          <a:r>
            <a:rPr kumimoji="1" lang="en-US" altLang="ja-JP" sz="1100"/>
            <a:t>51,300</a:t>
          </a:r>
          <a:r>
            <a:rPr kumimoji="1" lang="ja-JP" altLang="en-US" sz="1100"/>
            <a:t>円未満</a:t>
          </a:r>
        </a:p>
      </xdr:txBody>
    </xdr:sp>
    <xdr:clientData/>
  </xdr:twoCellAnchor>
  <xdr:twoCellAnchor>
    <xdr:from>
      <xdr:col>23</xdr:col>
      <xdr:colOff>716280</xdr:colOff>
      <xdr:row>0</xdr:row>
      <xdr:rowOff>45720</xdr:rowOff>
    </xdr:from>
    <xdr:to>
      <xdr:col>24</xdr:col>
      <xdr:colOff>1091566</xdr:colOff>
      <xdr:row>0</xdr:row>
      <xdr:rowOff>542925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6A1319-52A8-46B9-9BC2-EE2D14812538}"/>
            </a:ext>
          </a:extLst>
        </xdr:cNvPr>
        <xdr:cNvSpPr txBox="1"/>
      </xdr:nvSpPr>
      <xdr:spPr>
        <a:xfrm>
          <a:off x="16863060" y="45720"/>
          <a:ext cx="1190626" cy="4972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2023.9</a:t>
          </a:r>
          <a:endParaRPr lang="ja-JP" altLang="ja-JP" sz="2000">
            <a:effectLst/>
          </a:endParaRPr>
        </a:p>
      </xdr:txBody>
    </xdr:sp>
    <xdr:clientData/>
  </xdr:twoCellAnchor>
  <xdr:twoCellAnchor editAs="oneCell">
    <xdr:from>
      <xdr:col>22</xdr:col>
      <xdr:colOff>0</xdr:colOff>
      <xdr:row>4</xdr:row>
      <xdr:rowOff>0</xdr:rowOff>
    </xdr:from>
    <xdr:to>
      <xdr:col>24</xdr:col>
      <xdr:colOff>1011884</xdr:colOff>
      <xdr:row>12</xdr:row>
      <xdr:rowOff>29560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862EF2F-1EB1-4E1D-BB44-AF42AC5F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0" y="1352550"/>
          <a:ext cx="2646374" cy="202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zoomScaleNormal="100" zoomScaleSheetLayoutView="100" workbookViewId="0">
      <selection activeCell="C3" sqref="C3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32" width="8.796875" style="1"/>
    <col min="33" max="33" width="16.69921875" style="1" customWidth="1"/>
    <col min="34" max="36" width="16.3984375" style="1" customWidth="1"/>
    <col min="37" max="16384" width="8.796875" style="1"/>
  </cols>
  <sheetData>
    <row r="1" spans="1:31" ht="49.2" customHeight="1">
      <c r="B1" s="153" t="s">
        <v>75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3"/>
    </row>
    <row r="2" spans="1:31" ht="18.600000000000001" thickBot="1"/>
    <row r="3" spans="1:31" ht="19.2" thickTop="1" thickBot="1">
      <c r="B3" s="44" t="s">
        <v>53</v>
      </c>
      <c r="C3" s="85">
        <v>2023</v>
      </c>
      <c r="E3" s="1" t="str">
        <f>"※１…"&amp;C3-1&amp;"年1月1日に在住していた自治体が、政令指定都市の場合は「✓」を入れてください。"</f>
        <v>※１…2022年1月1日に在住していた自治体が、政令指定都市の場合は「✓」を入れてください。</v>
      </c>
      <c r="T3" s="36"/>
      <c r="U3" s="1" t="s">
        <v>61</v>
      </c>
    </row>
    <row r="4" spans="1:31" ht="18.600000000000001" thickTop="1">
      <c r="B4" s="44" t="s">
        <v>0</v>
      </c>
      <c r="C4" s="86" t="s">
        <v>3</v>
      </c>
      <c r="E4" s="1" t="str">
        <f>"※２…"&amp;C3&amp;"年1月1日に在住していた自治体が、政令指定都市の場合は「✓」を入れてください。"</f>
        <v>※２…2023年1月1日に在住していた自治体が、政令指定都市の場合は「✓」を入れてください。</v>
      </c>
    </row>
    <row r="5" spans="1:31" ht="18.600000000000001" thickBot="1">
      <c r="B5" s="44" t="s">
        <v>1</v>
      </c>
      <c r="C5" s="87">
        <v>37712</v>
      </c>
    </row>
    <row r="6" spans="1:31" ht="26.4" customHeight="1" thickTop="1" thickBot="1">
      <c r="B6" s="131" t="s">
        <v>87</v>
      </c>
      <c r="C6" s="135"/>
      <c r="D6" s="132"/>
    </row>
    <row r="7" spans="1:31" ht="18.600000000000001" thickTop="1">
      <c r="B7" s="157" t="str">
        <f>W14</f>
        <v>2022年度課税情報(2021年所得)</v>
      </c>
      <c r="C7" s="157"/>
      <c r="D7" s="158"/>
      <c r="E7" s="133" t="s">
        <v>36</v>
      </c>
    </row>
    <row r="8" spans="1:31" ht="18.600000000000001" thickBot="1">
      <c r="B8" s="157" t="str">
        <f>W17</f>
        <v>2023年度課税情報(2022年所得)</v>
      </c>
      <c r="C8" s="157"/>
      <c r="D8" s="158"/>
      <c r="E8" s="134" t="s">
        <v>2</v>
      </c>
    </row>
    <row r="9" spans="1:31" ht="18.600000000000001" thickTop="1">
      <c r="U9" s="120" t="s">
        <v>74</v>
      </c>
    </row>
    <row r="10" spans="1:31" ht="18" customHeight="1">
      <c r="B10" s="136" t="s">
        <v>94</v>
      </c>
      <c r="C10" s="149" t="s">
        <v>91</v>
      </c>
      <c r="D10" s="136" t="s">
        <v>45</v>
      </c>
      <c r="E10" s="152" t="s">
        <v>88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31">
      <c r="B11" s="137"/>
      <c r="C11" s="150"/>
      <c r="D11" s="137"/>
      <c r="E11" s="154" t="s">
        <v>39</v>
      </c>
      <c r="F11" s="155"/>
      <c r="G11" s="155"/>
      <c r="H11" s="155"/>
      <c r="I11" s="156"/>
      <c r="J11" s="154" t="s">
        <v>40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56"/>
      <c r="U11" s="144" t="s">
        <v>48</v>
      </c>
      <c r="AA11" s="2"/>
      <c r="AB11" s="17" t="s">
        <v>62</v>
      </c>
      <c r="AC11" s="17" t="s">
        <v>63</v>
      </c>
      <c r="AD11" s="17" t="s">
        <v>64</v>
      </c>
      <c r="AE11" s="17" t="s">
        <v>65</v>
      </c>
    </row>
    <row r="12" spans="1:31" ht="21" customHeight="1">
      <c r="B12" s="137"/>
      <c r="C12" s="150"/>
      <c r="D12" s="137"/>
      <c r="E12" s="136" t="s">
        <v>43</v>
      </c>
      <c r="F12" s="136" t="s">
        <v>58</v>
      </c>
      <c r="G12" s="136" t="s">
        <v>42</v>
      </c>
      <c r="H12" s="136" t="s">
        <v>46</v>
      </c>
      <c r="I12" s="136" t="s">
        <v>59</v>
      </c>
      <c r="J12" s="136" t="s">
        <v>47</v>
      </c>
      <c r="K12" s="136" t="s">
        <v>37</v>
      </c>
      <c r="L12" s="148" t="s">
        <v>38</v>
      </c>
      <c r="M12" s="10"/>
      <c r="N12" s="10"/>
      <c r="O12" s="11"/>
      <c r="P12" s="136" t="s">
        <v>44</v>
      </c>
      <c r="Q12" s="136" t="s">
        <v>58</v>
      </c>
      <c r="R12" s="136" t="s">
        <v>41</v>
      </c>
      <c r="S12" s="136" t="s">
        <v>46</v>
      </c>
      <c r="T12" s="136" t="s">
        <v>60</v>
      </c>
      <c r="U12" s="144"/>
      <c r="AA12" s="37" t="s">
        <v>92</v>
      </c>
      <c r="AB12" s="4" t="s">
        <v>51</v>
      </c>
      <c r="AC12" s="4" t="s">
        <v>51</v>
      </c>
      <c r="AD12" s="4" t="s">
        <v>52</v>
      </c>
      <c r="AE12" s="4" t="s">
        <v>52</v>
      </c>
    </row>
    <row r="13" spans="1:31" ht="50.4" customHeight="1" thickBot="1">
      <c r="B13" s="138"/>
      <c r="C13" s="151"/>
      <c r="D13" s="137"/>
      <c r="E13" s="137"/>
      <c r="F13" s="138"/>
      <c r="G13" s="137"/>
      <c r="H13" s="138"/>
      <c r="I13" s="138"/>
      <c r="J13" s="137"/>
      <c r="K13" s="137"/>
      <c r="L13" s="138"/>
      <c r="M13" s="18" t="s">
        <v>69</v>
      </c>
      <c r="N13" s="18" t="s">
        <v>71</v>
      </c>
      <c r="O13" s="5" t="s">
        <v>73</v>
      </c>
      <c r="P13" s="138"/>
      <c r="Q13" s="138"/>
      <c r="R13" s="138"/>
      <c r="S13" s="138"/>
      <c r="T13" s="138"/>
      <c r="U13" s="144"/>
      <c r="W13" s="39" t="s">
        <v>67</v>
      </c>
      <c r="AA13" s="37" t="s">
        <v>93</v>
      </c>
      <c r="AB13" s="4" t="s">
        <v>51</v>
      </c>
      <c r="AC13" s="4" t="s">
        <v>52</v>
      </c>
      <c r="AD13" s="4" t="s">
        <v>51</v>
      </c>
      <c r="AE13" s="4" t="s">
        <v>52</v>
      </c>
    </row>
    <row r="14" spans="1:31" ht="19.2" thickTop="1" thickBot="1">
      <c r="B14" s="12" t="str">
        <f>IF($E$7="✓",IF(AND($C$5&gt;='参考（削除不可）（入力例用）'!$C$3,$C$5&lt;='参考（削除不可）（入力例用）'!$D$3),"✓",""),"")</f>
        <v>✓</v>
      </c>
      <c r="C14" s="23">
        <f>DATE($C$3,4,1)</f>
        <v>45017</v>
      </c>
      <c r="D14" s="88" t="s">
        <v>36</v>
      </c>
      <c r="E14" s="89">
        <v>1202000</v>
      </c>
      <c r="F14" s="24">
        <f t="shared" ref="F14:F28" si="0">IF($B14="✓",IF($J14="✓",IF($J34="✓",0,0),IF($J34="✓",$AC14,$AB14)),0)</f>
        <v>120000</v>
      </c>
      <c r="G14" s="93">
        <v>1500</v>
      </c>
      <c r="H14" s="25">
        <f>IF(D14="✓",3/4,1)</f>
        <v>0.75</v>
      </c>
      <c r="I14" s="19">
        <f>MAX(ROUNDDOWN(((E14-F14)*0.06-G14*H14),-2),0)</f>
        <v>63700</v>
      </c>
      <c r="J14" s="94"/>
      <c r="K14" s="104"/>
      <c r="L14" s="24" t="str">
        <f>IF(J14="✓",IFERROR(MAX(IF(M14&lt;=0,N14-O14,M14),0),"-"),"-")</f>
        <v>-</v>
      </c>
      <c r="M14" s="100"/>
      <c r="N14" s="101"/>
      <c r="O14" s="21" t="str">
        <f>IF(J14="✓",E14,"-")</f>
        <v>-</v>
      </c>
      <c r="P14" s="15">
        <f>IF(J14="✓",MAX(K14-L14,0),0)</f>
        <v>0</v>
      </c>
      <c r="Q14" s="15" t="str">
        <f t="shared" ref="Q14:Q28" si="1">IF(J14="✓",IF($B14="✓",IF($J14="✓",IF($J34="✓",$AE14,$AD14),0),0),"-")</f>
        <v>-</v>
      </c>
      <c r="R14" s="15" t="str">
        <f>IF(J14="✓",G14,"-")</f>
        <v>-</v>
      </c>
      <c r="S14" s="14" t="str">
        <f>IF(J14="✓",IF(D14="✓",3/4,1),"-")</f>
        <v>-</v>
      </c>
      <c r="T14" s="15" t="str">
        <f>IF(J14="✓",MAX(ROUNDDOWN(((P14-Q14)*0.06-R14*S14),-2),0),"-")</f>
        <v>-</v>
      </c>
      <c r="U14" s="15">
        <f>IF(J14="✓",T14,I14)</f>
        <v>63700</v>
      </c>
      <c r="V14" s="40"/>
      <c r="W14" s="41" t="str">
        <f>$C$3-1&amp;"年度課税情報("&amp;$C$3-2&amp;"年所得)"</f>
        <v>2022年度課税情報(2021年所得)</v>
      </c>
      <c r="X14" s="40"/>
      <c r="Y14" s="40"/>
      <c r="Z14" s="40"/>
      <c r="AA14" s="4"/>
      <c r="AB14" s="84">
        <f t="shared" ref="AB14:AB28" si="2">IF($B14="✓",IF($E14&gt;=$E34,120000,0),0)</f>
        <v>120000</v>
      </c>
      <c r="AC14" s="84">
        <f t="shared" ref="AC14:AC28" si="3">IF($B14="✓",IF($E14&gt;=$P34,120000,0),0)</f>
        <v>120000</v>
      </c>
      <c r="AD14" s="84">
        <f t="shared" ref="AD14:AD28" si="4">IF($B14="✓",IF($P14&gt;=$E34,120000,0),0)</f>
        <v>0</v>
      </c>
      <c r="AE14" s="84">
        <f t="shared" ref="AE14:AE28" si="5">IF($B14="✓",IF($P14&gt;=$P34,120000,0),0)</f>
        <v>120000</v>
      </c>
    </row>
    <row r="15" spans="1:31" ht="18.600000000000001" thickTop="1">
      <c r="B15" s="12" t="str">
        <f>IF($E$7="✓",IF(AND($C$5&gt;='参考（削除不可）（入力例用）'!$C$3,$C$5&lt;='参考（削除不可）（入力例用）'!$D$3),"✓",""),"")</f>
        <v>✓</v>
      </c>
      <c r="C15" s="13">
        <f>EDATE(C14,1)</f>
        <v>45047</v>
      </c>
      <c r="D15" s="29" t="str">
        <f>IF($D$14="✓",$D$14,"")</f>
        <v>✓</v>
      </c>
      <c r="E15" s="30">
        <f>$E$14</f>
        <v>1202000</v>
      </c>
      <c r="F15" s="15">
        <f t="shared" si="0"/>
        <v>120000</v>
      </c>
      <c r="G15" s="30">
        <f>$G$14</f>
        <v>1500</v>
      </c>
      <c r="H15" s="14">
        <f t="shared" ref="H15:H28" si="6">IF(D15="✓",3/4,1)</f>
        <v>0.75</v>
      </c>
      <c r="I15" s="19">
        <f t="shared" ref="I15:I28" si="7">MAX(ROUNDDOWN(((E15-F15)*0.06-G15*H15),-2),0)</f>
        <v>63700</v>
      </c>
      <c r="J15" s="95"/>
      <c r="K15" s="105"/>
      <c r="L15" s="24" t="str">
        <f>IF(J15="✓",IFERROR(MAX(IF(M15&lt;=0,N15-O15,M15),0),"-"),"-")</f>
        <v>-</v>
      </c>
      <c r="M15" s="34" t="str">
        <f>IF(J15="✓",$M$14,"-")</f>
        <v>-</v>
      </c>
      <c r="N15" s="34" t="str">
        <f>IF(J15="✓",$N$14,"-")</f>
        <v>-</v>
      </c>
      <c r="O15" s="21" t="str">
        <f t="shared" ref="O15:O28" si="8">IF(J15="✓",E15,"-")</f>
        <v>-</v>
      </c>
      <c r="P15" s="15">
        <f t="shared" ref="P15:P28" si="9">IF(J15="✓",MAX(K15-L15,0),0)</f>
        <v>0</v>
      </c>
      <c r="Q15" s="15" t="str">
        <f t="shared" si="1"/>
        <v>-</v>
      </c>
      <c r="R15" s="15" t="str">
        <f t="shared" ref="R15:R28" si="10">IF(J15="✓",G15,"-")</f>
        <v>-</v>
      </c>
      <c r="S15" s="14" t="str">
        <f t="shared" ref="S15:S28" si="11">IF(J15="✓",IF(D15="✓",3/4,1),"-")</f>
        <v>-</v>
      </c>
      <c r="T15" s="15" t="str">
        <f t="shared" ref="T15:T28" si="12">IF(J15="✓",MAX(ROUNDDOWN(((P15-Q15)*0.06-R15*S15),-2),0),"-")</f>
        <v>-</v>
      </c>
      <c r="U15" s="15">
        <f t="shared" ref="U15:U28" si="13">IF(J15="✓",T15,I15)</f>
        <v>63700</v>
      </c>
      <c r="V15" s="40"/>
      <c r="W15" s="42" t="s">
        <v>66</v>
      </c>
      <c r="X15" s="43"/>
      <c r="Y15" s="40"/>
      <c r="Z15" s="40"/>
      <c r="AA15" s="4"/>
      <c r="AB15" s="84">
        <f t="shared" si="2"/>
        <v>120000</v>
      </c>
      <c r="AC15" s="84">
        <f t="shared" si="3"/>
        <v>120000</v>
      </c>
      <c r="AD15" s="84">
        <f t="shared" si="4"/>
        <v>0</v>
      </c>
      <c r="AE15" s="84">
        <f t="shared" si="5"/>
        <v>120000</v>
      </c>
    </row>
    <row r="16" spans="1:31" ht="18.600000000000001" thickBot="1">
      <c r="A16" s="83"/>
      <c r="B16" s="50" t="str">
        <f>IF($E$7="✓",IF(AND($C$5&gt;='参考（削除不可）（入力例用）'!$C$3,$C$5&lt;='参考（削除不可）（入力例用）'!$D$3),"✓",""),"")</f>
        <v>✓</v>
      </c>
      <c r="C16" s="51">
        <f>EDATE(C15,1)</f>
        <v>45078</v>
      </c>
      <c r="D16" s="28" t="str">
        <f>IF($D$14="✓",$D$14,"")</f>
        <v>✓</v>
      </c>
      <c r="E16" s="27">
        <f>$E$14</f>
        <v>1202000</v>
      </c>
      <c r="F16" s="52">
        <f t="shared" si="0"/>
        <v>120000</v>
      </c>
      <c r="G16" s="27">
        <f>$G$14</f>
        <v>1500</v>
      </c>
      <c r="H16" s="53">
        <f t="shared" si="6"/>
        <v>0.75</v>
      </c>
      <c r="I16" s="54">
        <f t="shared" si="7"/>
        <v>63700</v>
      </c>
      <c r="J16" s="96"/>
      <c r="K16" s="106"/>
      <c r="L16" s="55" t="str">
        <f t="shared" ref="L16:L17" si="14">IF(J16="✓",IFERROR(MAX(IF(M16&lt;=0,N16-O16,M16),0),"-"),"-")</f>
        <v>-</v>
      </c>
      <c r="M16" s="35" t="str">
        <f>IF(J16="✓",$M$14,"-")</f>
        <v>-</v>
      </c>
      <c r="N16" s="35" t="str">
        <f>IF(J16="✓",$N$14,"-")</f>
        <v>-</v>
      </c>
      <c r="O16" s="56" t="str">
        <f t="shared" si="8"/>
        <v>-</v>
      </c>
      <c r="P16" s="52">
        <f t="shared" si="9"/>
        <v>0</v>
      </c>
      <c r="Q16" s="52" t="str">
        <f t="shared" si="1"/>
        <v>-</v>
      </c>
      <c r="R16" s="52" t="str">
        <f t="shared" si="10"/>
        <v>-</v>
      </c>
      <c r="S16" s="53" t="str">
        <f t="shared" si="11"/>
        <v>-</v>
      </c>
      <c r="T16" s="52" t="str">
        <f t="shared" si="12"/>
        <v>-</v>
      </c>
      <c r="U16" s="52">
        <f t="shared" si="13"/>
        <v>63700</v>
      </c>
      <c r="V16" s="57"/>
      <c r="W16" s="58" t="s">
        <v>66</v>
      </c>
      <c r="X16" s="57"/>
      <c r="Y16" s="77"/>
      <c r="Z16" s="73"/>
      <c r="AA16" s="4"/>
      <c r="AB16" s="84">
        <f t="shared" si="2"/>
        <v>120000</v>
      </c>
      <c r="AC16" s="84">
        <f t="shared" si="3"/>
        <v>120000</v>
      </c>
      <c r="AD16" s="84">
        <f t="shared" si="4"/>
        <v>0</v>
      </c>
      <c r="AE16" s="84">
        <f t="shared" si="5"/>
        <v>120000</v>
      </c>
    </row>
    <row r="17" spans="1:36" ht="19.2" thickTop="1" thickBot="1">
      <c r="A17" s="67"/>
      <c r="B17" s="59" t="str">
        <f>IF($E$8="✓",IF(AND($C$5&gt;='参考（削除不可）（入力例用）'!$E$3,$C$5&lt;='参考（削除不可）（入力例用）'!$F$3),"✓",""),"")</f>
        <v/>
      </c>
      <c r="C17" s="60">
        <f>EDATE(C16,1)</f>
        <v>45108</v>
      </c>
      <c r="D17" s="90" t="s">
        <v>36</v>
      </c>
      <c r="E17" s="91">
        <v>1202000</v>
      </c>
      <c r="F17" s="61">
        <f t="shared" si="0"/>
        <v>0</v>
      </c>
      <c r="G17" s="92">
        <v>1500</v>
      </c>
      <c r="H17" s="62">
        <f t="shared" si="6"/>
        <v>0.75</v>
      </c>
      <c r="I17" s="63">
        <f>MAX(ROUNDDOWN(((E17-F17)*0.06-G17*H17),-2),0)</f>
        <v>70900</v>
      </c>
      <c r="J17" s="97"/>
      <c r="K17" s="107"/>
      <c r="L17" s="61" t="str">
        <f t="shared" si="14"/>
        <v>-</v>
      </c>
      <c r="M17" s="102">
        <v>800000</v>
      </c>
      <c r="N17" s="103"/>
      <c r="O17" s="64" t="str">
        <f t="shared" si="8"/>
        <v>-</v>
      </c>
      <c r="P17" s="65">
        <f>IF(J17="✓",MAX(K17-L17,0),0)</f>
        <v>0</v>
      </c>
      <c r="Q17" s="65" t="str">
        <f t="shared" si="1"/>
        <v>-</v>
      </c>
      <c r="R17" s="65" t="str">
        <f t="shared" si="10"/>
        <v>-</v>
      </c>
      <c r="S17" s="66" t="str">
        <f t="shared" si="11"/>
        <v>-</v>
      </c>
      <c r="T17" s="65" t="str">
        <f t="shared" si="12"/>
        <v>-</v>
      </c>
      <c r="U17" s="65">
        <f t="shared" si="13"/>
        <v>70900</v>
      </c>
      <c r="V17" s="67"/>
      <c r="W17" s="68" t="str">
        <f>$C$3&amp;"年度課税情報("&amp;$C$3-1&amp;"年所得)"</f>
        <v>2023年度課税情報(2022年所得)</v>
      </c>
      <c r="X17" s="67"/>
      <c r="Y17" s="78"/>
      <c r="Z17" s="74"/>
      <c r="AA17" s="4"/>
      <c r="AB17" s="84">
        <f t="shared" si="2"/>
        <v>0</v>
      </c>
      <c r="AC17" s="84">
        <f t="shared" si="3"/>
        <v>0</v>
      </c>
      <c r="AD17" s="84">
        <f t="shared" si="4"/>
        <v>0</v>
      </c>
      <c r="AE17" s="84">
        <f t="shared" si="5"/>
        <v>0</v>
      </c>
    </row>
    <row r="18" spans="1:36" ht="18.600000000000001" thickTop="1">
      <c r="B18" s="8" t="str">
        <f>IF($E$8="✓",IF(AND($C$5&gt;='参考（削除不可）（入力例用）'!$E$3,$C$5&lt;='参考（削除不可）（入力例用）'!$F$3),"✓",""),"")</f>
        <v/>
      </c>
      <c r="C18" s="9">
        <f t="shared" ref="C18:C28" si="15">EDATE(C17,1)</f>
        <v>45139</v>
      </c>
      <c r="D18" s="32" t="str">
        <f t="shared" ref="D18:D28" si="16">IF($D$17="✓",$D$17,"")</f>
        <v>✓</v>
      </c>
      <c r="E18" s="31">
        <f t="shared" ref="E18:E28" si="17">$E$17</f>
        <v>1202000</v>
      </c>
      <c r="F18" s="16">
        <f t="shared" si="0"/>
        <v>0</v>
      </c>
      <c r="G18" s="31">
        <f>$G$17</f>
        <v>1500</v>
      </c>
      <c r="H18" s="7">
        <f t="shared" si="6"/>
        <v>0.75</v>
      </c>
      <c r="I18" s="20">
        <f t="shared" si="7"/>
        <v>70900</v>
      </c>
      <c r="J18" s="98"/>
      <c r="K18" s="108"/>
      <c r="L18" s="26" t="str">
        <f>IF(J18="✓",IFERROR(MAX(IF(M18&lt;=0,N18-O18,M18),0),"-"),"-")</f>
        <v>-</v>
      </c>
      <c r="M18" s="33" t="str">
        <f t="shared" ref="M18" si="18">IF(J18="✓",$M$17,"-")</f>
        <v>-</v>
      </c>
      <c r="N18" s="33" t="str">
        <f t="shared" ref="N18" si="19">IF(J18="✓",$N$17,"-")</f>
        <v>-</v>
      </c>
      <c r="O18" s="22" t="str">
        <f t="shared" si="8"/>
        <v>-</v>
      </c>
      <c r="P18" s="16">
        <f t="shared" si="9"/>
        <v>0</v>
      </c>
      <c r="Q18" s="16" t="str">
        <f t="shared" si="1"/>
        <v>-</v>
      </c>
      <c r="R18" s="16" t="str">
        <f t="shared" si="10"/>
        <v>-</v>
      </c>
      <c r="S18" s="7" t="str">
        <f t="shared" si="11"/>
        <v>-</v>
      </c>
      <c r="T18" s="16" t="str">
        <f t="shared" si="12"/>
        <v>-</v>
      </c>
      <c r="U18" s="16">
        <f t="shared" si="13"/>
        <v>70900</v>
      </c>
      <c r="W18" s="38" t="s">
        <v>66</v>
      </c>
      <c r="AA18" s="4"/>
      <c r="AB18" s="84">
        <f t="shared" si="2"/>
        <v>0</v>
      </c>
      <c r="AC18" s="84">
        <f t="shared" si="3"/>
        <v>0</v>
      </c>
      <c r="AD18" s="84">
        <f t="shared" si="4"/>
        <v>0</v>
      </c>
      <c r="AE18" s="84">
        <f t="shared" si="5"/>
        <v>0</v>
      </c>
    </row>
    <row r="19" spans="1:36">
      <c r="B19" s="8" t="str">
        <f>IF($E$8="✓",IF(AND($C$5&gt;='参考（削除不可）（入力例用）'!$E$3,$C$5&lt;='参考（削除不可）（入力例用）'!$F$3),"✓",""),"")</f>
        <v/>
      </c>
      <c r="C19" s="9">
        <f t="shared" si="15"/>
        <v>45170</v>
      </c>
      <c r="D19" s="6" t="str">
        <f t="shared" si="16"/>
        <v>✓</v>
      </c>
      <c r="E19" s="16">
        <f t="shared" si="17"/>
        <v>1202000</v>
      </c>
      <c r="F19" s="16">
        <f t="shared" si="0"/>
        <v>0</v>
      </c>
      <c r="G19" s="16">
        <f t="shared" ref="G19:G28" si="20">$G$17</f>
        <v>1500</v>
      </c>
      <c r="H19" s="7">
        <f t="shared" si="6"/>
        <v>0.75</v>
      </c>
      <c r="I19" s="20">
        <f t="shared" si="7"/>
        <v>70900</v>
      </c>
      <c r="J19" s="98"/>
      <c r="K19" s="108"/>
      <c r="L19" s="26" t="str">
        <f>IF(J19="✓",IFERROR(MAX(IF(M19&lt;=0,N19-O19,M19),0),"-"),"-")</f>
        <v>-</v>
      </c>
      <c r="M19" s="33" t="str">
        <f>IF(J19="✓",$M$17,"-")</f>
        <v>-</v>
      </c>
      <c r="N19" s="33" t="str">
        <f>IF(J19="✓",$N$17,"-")</f>
        <v>-</v>
      </c>
      <c r="O19" s="22" t="str">
        <f>IF(J19="✓",E19,"-")</f>
        <v>-</v>
      </c>
      <c r="P19" s="16">
        <f t="shared" si="9"/>
        <v>0</v>
      </c>
      <c r="Q19" s="16" t="str">
        <f t="shared" si="1"/>
        <v>-</v>
      </c>
      <c r="R19" s="16" t="str">
        <f t="shared" si="10"/>
        <v>-</v>
      </c>
      <c r="S19" s="7" t="str">
        <f t="shared" si="11"/>
        <v>-</v>
      </c>
      <c r="T19" s="16" t="str">
        <f t="shared" si="12"/>
        <v>-</v>
      </c>
      <c r="U19" s="16">
        <f t="shared" si="13"/>
        <v>70900</v>
      </c>
      <c r="W19" s="38" t="s">
        <v>66</v>
      </c>
      <c r="AA19" s="4"/>
      <c r="AB19" s="84">
        <f t="shared" si="2"/>
        <v>0</v>
      </c>
      <c r="AC19" s="84">
        <f t="shared" si="3"/>
        <v>0</v>
      </c>
      <c r="AD19" s="84">
        <f t="shared" si="4"/>
        <v>0</v>
      </c>
      <c r="AE19" s="84">
        <f t="shared" si="5"/>
        <v>0</v>
      </c>
    </row>
    <row r="20" spans="1:36">
      <c r="B20" s="8" t="str">
        <f>IF($E$8="✓",IF(AND($C$5&gt;='参考（削除不可）（入力例用）'!$E$3,$C$5&lt;='参考（削除不可）（入力例用）'!$F$3),"✓",""),"")</f>
        <v/>
      </c>
      <c r="C20" s="9">
        <f t="shared" si="15"/>
        <v>45200</v>
      </c>
      <c r="D20" s="6" t="str">
        <f t="shared" si="16"/>
        <v>✓</v>
      </c>
      <c r="E20" s="16">
        <f t="shared" si="17"/>
        <v>1202000</v>
      </c>
      <c r="F20" s="16">
        <f t="shared" si="0"/>
        <v>0</v>
      </c>
      <c r="G20" s="16">
        <f t="shared" si="20"/>
        <v>1500</v>
      </c>
      <c r="H20" s="7">
        <f t="shared" si="6"/>
        <v>0.75</v>
      </c>
      <c r="I20" s="20">
        <f t="shared" si="7"/>
        <v>70900</v>
      </c>
      <c r="J20" s="98" t="s">
        <v>36</v>
      </c>
      <c r="K20" s="108">
        <v>800000</v>
      </c>
      <c r="L20" s="26">
        <f t="shared" ref="L20:L28" si="21">IF(J20="✓",IFERROR(MAX(IF(M20&lt;=0,N20-O20,M20),0),"-"),"-")</f>
        <v>800000</v>
      </c>
      <c r="M20" s="33">
        <f t="shared" ref="M20:M28" si="22">IF(J20="✓",$M$17,"-")</f>
        <v>800000</v>
      </c>
      <c r="N20" s="33">
        <f t="shared" ref="N20:N28" si="23">IF(J20="✓",$N$17,"-")</f>
        <v>0</v>
      </c>
      <c r="O20" s="22">
        <f t="shared" si="8"/>
        <v>1202000</v>
      </c>
      <c r="P20" s="16">
        <f t="shared" si="9"/>
        <v>0</v>
      </c>
      <c r="Q20" s="16">
        <f t="shared" si="1"/>
        <v>0</v>
      </c>
      <c r="R20" s="16">
        <f t="shared" si="10"/>
        <v>1500</v>
      </c>
      <c r="S20" s="7">
        <f t="shared" si="11"/>
        <v>0.75</v>
      </c>
      <c r="T20" s="16">
        <f t="shared" si="12"/>
        <v>0</v>
      </c>
      <c r="U20" s="16">
        <f t="shared" si="13"/>
        <v>0</v>
      </c>
      <c r="W20" s="38" t="s">
        <v>66</v>
      </c>
      <c r="AA20" s="2"/>
      <c r="AB20" s="84">
        <f t="shared" si="2"/>
        <v>0</v>
      </c>
      <c r="AC20" s="84">
        <f t="shared" si="3"/>
        <v>0</v>
      </c>
      <c r="AD20" s="84">
        <f t="shared" si="4"/>
        <v>0</v>
      </c>
      <c r="AE20" s="84">
        <f t="shared" si="5"/>
        <v>0</v>
      </c>
    </row>
    <row r="21" spans="1:36">
      <c r="B21" s="8" t="str">
        <f>IF($E$8="✓",IF(AND($C$5&gt;='参考（削除不可）（入力例用）'!$E$3,$C$5&lt;='参考（削除不可）（入力例用）'!$F$3),"✓",""),"")</f>
        <v/>
      </c>
      <c r="C21" s="9">
        <f t="shared" si="15"/>
        <v>45231</v>
      </c>
      <c r="D21" s="6" t="str">
        <f t="shared" si="16"/>
        <v>✓</v>
      </c>
      <c r="E21" s="16">
        <f t="shared" si="17"/>
        <v>1202000</v>
      </c>
      <c r="F21" s="16">
        <f t="shared" si="0"/>
        <v>0</v>
      </c>
      <c r="G21" s="16">
        <f t="shared" si="20"/>
        <v>1500</v>
      </c>
      <c r="H21" s="7">
        <f t="shared" si="6"/>
        <v>0.75</v>
      </c>
      <c r="I21" s="20">
        <f t="shared" si="7"/>
        <v>70900</v>
      </c>
      <c r="J21" s="98" t="s">
        <v>36</v>
      </c>
      <c r="K21" s="108">
        <v>800000</v>
      </c>
      <c r="L21" s="26">
        <f t="shared" si="21"/>
        <v>800000</v>
      </c>
      <c r="M21" s="33">
        <f t="shared" si="22"/>
        <v>800000</v>
      </c>
      <c r="N21" s="33">
        <f t="shared" si="23"/>
        <v>0</v>
      </c>
      <c r="O21" s="22">
        <f t="shared" si="8"/>
        <v>1202000</v>
      </c>
      <c r="P21" s="16">
        <f t="shared" si="9"/>
        <v>0</v>
      </c>
      <c r="Q21" s="16">
        <f t="shared" si="1"/>
        <v>0</v>
      </c>
      <c r="R21" s="16">
        <f t="shared" si="10"/>
        <v>1500</v>
      </c>
      <c r="S21" s="7">
        <f t="shared" si="11"/>
        <v>0.75</v>
      </c>
      <c r="T21" s="16">
        <f t="shared" si="12"/>
        <v>0</v>
      </c>
      <c r="U21" s="16">
        <f t="shared" si="13"/>
        <v>0</v>
      </c>
      <c r="W21" s="38" t="s">
        <v>66</v>
      </c>
      <c r="AA21" s="2"/>
      <c r="AB21" s="84">
        <f t="shared" si="2"/>
        <v>0</v>
      </c>
      <c r="AC21" s="84">
        <f t="shared" si="3"/>
        <v>0</v>
      </c>
      <c r="AD21" s="84">
        <f t="shared" si="4"/>
        <v>0</v>
      </c>
      <c r="AE21" s="84">
        <f t="shared" si="5"/>
        <v>0</v>
      </c>
    </row>
    <row r="22" spans="1:36">
      <c r="B22" s="8" t="str">
        <f>IF($E$8="✓",IF(AND($C$5&gt;='参考（削除不可）（入力例用）'!$E$3,$C$5&lt;='参考（削除不可）（入力例用）'!$F$3),"✓",""),"")</f>
        <v/>
      </c>
      <c r="C22" s="9">
        <f t="shared" si="15"/>
        <v>45261</v>
      </c>
      <c r="D22" s="6" t="str">
        <f t="shared" si="16"/>
        <v>✓</v>
      </c>
      <c r="E22" s="16">
        <f t="shared" si="17"/>
        <v>1202000</v>
      </c>
      <c r="F22" s="16">
        <f t="shared" si="0"/>
        <v>0</v>
      </c>
      <c r="G22" s="16">
        <f t="shared" si="20"/>
        <v>1500</v>
      </c>
      <c r="H22" s="7">
        <f t="shared" si="6"/>
        <v>0.75</v>
      </c>
      <c r="I22" s="20">
        <f t="shared" si="7"/>
        <v>70900</v>
      </c>
      <c r="J22" s="98" t="s">
        <v>36</v>
      </c>
      <c r="K22" s="108">
        <v>800000</v>
      </c>
      <c r="L22" s="26">
        <f t="shared" si="21"/>
        <v>800000</v>
      </c>
      <c r="M22" s="33">
        <f t="shared" si="22"/>
        <v>800000</v>
      </c>
      <c r="N22" s="33">
        <f t="shared" si="23"/>
        <v>0</v>
      </c>
      <c r="O22" s="22">
        <f t="shared" si="8"/>
        <v>1202000</v>
      </c>
      <c r="P22" s="16">
        <f t="shared" si="9"/>
        <v>0</v>
      </c>
      <c r="Q22" s="16">
        <f t="shared" si="1"/>
        <v>0</v>
      </c>
      <c r="R22" s="16">
        <f t="shared" si="10"/>
        <v>1500</v>
      </c>
      <c r="S22" s="7">
        <f t="shared" si="11"/>
        <v>0.75</v>
      </c>
      <c r="T22" s="16">
        <f t="shared" si="12"/>
        <v>0</v>
      </c>
      <c r="U22" s="16">
        <f t="shared" si="13"/>
        <v>0</v>
      </c>
      <c r="W22" s="38" t="s">
        <v>66</v>
      </c>
      <c r="AA22" s="2"/>
      <c r="AB22" s="84">
        <f t="shared" si="2"/>
        <v>0</v>
      </c>
      <c r="AC22" s="84">
        <f t="shared" si="3"/>
        <v>0</v>
      </c>
      <c r="AD22" s="84">
        <f t="shared" si="4"/>
        <v>0</v>
      </c>
      <c r="AE22" s="84">
        <f t="shared" si="5"/>
        <v>0</v>
      </c>
    </row>
    <row r="23" spans="1:36">
      <c r="B23" s="8" t="str">
        <f>IF($E$8="✓",IF(AND($C$5&gt;='参考（削除不可）（入力例用）'!$E$3,$C$5&lt;='参考（削除不可）（入力例用）'!$F$3),"✓",""),"")</f>
        <v/>
      </c>
      <c r="C23" s="9">
        <f t="shared" si="15"/>
        <v>45292</v>
      </c>
      <c r="D23" s="6" t="str">
        <f t="shared" si="16"/>
        <v>✓</v>
      </c>
      <c r="E23" s="16">
        <f t="shared" si="17"/>
        <v>1202000</v>
      </c>
      <c r="F23" s="16">
        <f t="shared" si="0"/>
        <v>0</v>
      </c>
      <c r="G23" s="16">
        <f t="shared" si="20"/>
        <v>1500</v>
      </c>
      <c r="H23" s="7">
        <f t="shared" si="6"/>
        <v>0.75</v>
      </c>
      <c r="I23" s="20">
        <f t="shared" si="7"/>
        <v>70900</v>
      </c>
      <c r="J23" s="98" t="s">
        <v>36</v>
      </c>
      <c r="K23" s="108">
        <v>800000</v>
      </c>
      <c r="L23" s="26">
        <f t="shared" si="21"/>
        <v>800000</v>
      </c>
      <c r="M23" s="33">
        <f t="shared" si="22"/>
        <v>800000</v>
      </c>
      <c r="N23" s="33">
        <f t="shared" si="23"/>
        <v>0</v>
      </c>
      <c r="O23" s="22">
        <f t="shared" si="8"/>
        <v>1202000</v>
      </c>
      <c r="P23" s="16">
        <f t="shared" si="9"/>
        <v>0</v>
      </c>
      <c r="Q23" s="16">
        <f t="shared" si="1"/>
        <v>0</v>
      </c>
      <c r="R23" s="16">
        <f t="shared" si="10"/>
        <v>1500</v>
      </c>
      <c r="S23" s="7">
        <f t="shared" si="11"/>
        <v>0.75</v>
      </c>
      <c r="T23" s="16">
        <f t="shared" si="12"/>
        <v>0</v>
      </c>
      <c r="U23" s="16">
        <f t="shared" si="13"/>
        <v>0</v>
      </c>
      <c r="W23" s="38" t="s">
        <v>66</v>
      </c>
      <c r="AA23" s="2"/>
      <c r="AB23" s="84">
        <f t="shared" si="2"/>
        <v>0</v>
      </c>
      <c r="AC23" s="84">
        <f t="shared" si="3"/>
        <v>0</v>
      </c>
      <c r="AD23" s="84">
        <f t="shared" si="4"/>
        <v>0</v>
      </c>
      <c r="AE23" s="84">
        <f t="shared" si="5"/>
        <v>0</v>
      </c>
    </row>
    <row r="24" spans="1:36">
      <c r="B24" s="8" t="str">
        <f>IF($E$8="✓",IF(AND($C$5&gt;='参考（削除不可）（入力例用）'!$E$3,$C$5&lt;='参考（削除不可）（入力例用）'!$F$3),"✓",""),"")</f>
        <v/>
      </c>
      <c r="C24" s="9">
        <f t="shared" si="15"/>
        <v>45323</v>
      </c>
      <c r="D24" s="6" t="str">
        <f t="shared" si="16"/>
        <v>✓</v>
      </c>
      <c r="E24" s="16">
        <f t="shared" si="17"/>
        <v>1202000</v>
      </c>
      <c r="F24" s="16">
        <f t="shared" si="0"/>
        <v>0</v>
      </c>
      <c r="G24" s="16">
        <f t="shared" si="20"/>
        <v>1500</v>
      </c>
      <c r="H24" s="7">
        <f t="shared" si="6"/>
        <v>0.75</v>
      </c>
      <c r="I24" s="20">
        <f t="shared" si="7"/>
        <v>70900</v>
      </c>
      <c r="J24" s="98" t="s">
        <v>36</v>
      </c>
      <c r="K24" s="108">
        <v>900000</v>
      </c>
      <c r="L24" s="26">
        <f t="shared" si="21"/>
        <v>800000</v>
      </c>
      <c r="M24" s="33">
        <f t="shared" si="22"/>
        <v>800000</v>
      </c>
      <c r="N24" s="33">
        <f t="shared" si="23"/>
        <v>0</v>
      </c>
      <c r="O24" s="22">
        <f t="shared" si="8"/>
        <v>1202000</v>
      </c>
      <c r="P24" s="16">
        <f t="shared" si="9"/>
        <v>100000</v>
      </c>
      <c r="Q24" s="16">
        <f t="shared" si="1"/>
        <v>0</v>
      </c>
      <c r="R24" s="16">
        <f t="shared" si="10"/>
        <v>1500</v>
      </c>
      <c r="S24" s="7">
        <f t="shared" si="11"/>
        <v>0.75</v>
      </c>
      <c r="T24" s="16">
        <f t="shared" si="12"/>
        <v>4800</v>
      </c>
      <c r="U24" s="16">
        <f t="shared" si="13"/>
        <v>4800</v>
      </c>
      <c r="W24" s="38" t="s">
        <v>66</v>
      </c>
      <c r="AA24" s="2"/>
      <c r="AB24" s="84">
        <f t="shared" si="2"/>
        <v>0</v>
      </c>
      <c r="AC24" s="84">
        <f t="shared" si="3"/>
        <v>0</v>
      </c>
      <c r="AD24" s="84">
        <f t="shared" si="4"/>
        <v>0</v>
      </c>
      <c r="AE24" s="84">
        <f t="shared" si="5"/>
        <v>0</v>
      </c>
    </row>
    <row r="25" spans="1:36">
      <c r="B25" s="8" t="str">
        <f>IF($E$8="✓",IF(AND($C$5&gt;='参考（削除不可）（入力例用）'!$E$3,$C$5&lt;='参考（削除不可）（入力例用）'!$F$3),"✓",""),"")</f>
        <v/>
      </c>
      <c r="C25" s="9">
        <f t="shared" si="15"/>
        <v>45352</v>
      </c>
      <c r="D25" s="6" t="str">
        <f t="shared" si="16"/>
        <v>✓</v>
      </c>
      <c r="E25" s="16">
        <f t="shared" si="17"/>
        <v>1202000</v>
      </c>
      <c r="F25" s="16">
        <f>IF($B25="✓",IF($J25="✓",IF($J45="✓",0,0),IF($J45="✓",$AC25,$AB25)),0)</f>
        <v>0</v>
      </c>
      <c r="G25" s="16">
        <f t="shared" si="20"/>
        <v>1500</v>
      </c>
      <c r="H25" s="7">
        <f t="shared" si="6"/>
        <v>0.75</v>
      </c>
      <c r="I25" s="20">
        <f t="shared" si="7"/>
        <v>70900</v>
      </c>
      <c r="J25" s="98" t="s">
        <v>36</v>
      </c>
      <c r="K25" s="108">
        <v>1000000</v>
      </c>
      <c r="L25" s="26">
        <f t="shared" si="21"/>
        <v>800000</v>
      </c>
      <c r="M25" s="33">
        <f t="shared" si="22"/>
        <v>800000</v>
      </c>
      <c r="N25" s="33">
        <f t="shared" si="23"/>
        <v>0</v>
      </c>
      <c r="O25" s="22">
        <f t="shared" si="8"/>
        <v>1202000</v>
      </c>
      <c r="P25" s="16">
        <f t="shared" si="9"/>
        <v>200000</v>
      </c>
      <c r="Q25" s="16">
        <f t="shared" si="1"/>
        <v>0</v>
      </c>
      <c r="R25" s="16">
        <f t="shared" si="10"/>
        <v>1500</v>
      </c>
      <c r="S25" s="7">
        <f t="shared" si="11"/>
        <v>0.75</v>
      </c>
      <c r="T25" s="16">
        <f t="shared" si="12"/>
        <v>10800</v>
      </c>
      <c r="U25" s="16">
        <f t="shared" si="13"/>
        <v>10800</v>
      </c>
      <c r="W25" s="38" t="s">
        <v>66</v>
      </c>
      <c r="AA25" s="2"/>
      <c r="AB25" s="84">
        <f t="shared" si="2"/>
        <v>0</v>
      </c>
      <c r="AC25" s="84">
        <f t="shared" si="3"/>
        <v>0</v>
      </c>
      <c r="AD25" s="84">
        <f t="shared" si="4"/>
        <v>0</v>
      </c>
      <c r="AE25" s="84">
        <f t="shared" si="5"/>
        <v>0</v>
      </c>
    </row>
    <row r="26" spans="1:36">
      <c r="B26" s="8" t="str">
        <f>IF($E$8="✓",IF(AND($C$5&gt;='参考（削除不可）（入力例用）'!$E$3,$C$5&lt;='参考（削除不可）（入力例用）'!$F$3),"✓",""),"")</f>
        <v/>
      </c>
      <c r="C26" s="9">
        <f t="shared" si="15"/>
        <v>45383</v>
      </c>
      <c r="D26" s="6" t="str">
        <f t="shared" si="16"/>
        <v>✓</v>
      </c>
      <c r="E26" s="16">
        <f t="shared" si="17"/>
        <v>1202000</v>
      </c>
      <c r="F26" s="16">
        <f t="shared" si="0"/>
        <v>0</v>
      </c>
      <c r="G26" s="16">
        <f t="shared" si="20"/>
        <v>1500</v>
      </c>
      <c r="H26" s="7">
        <f t="shared" si="6"/>
        <v>0.75</v>
      </c>
      <c r="I26" s="20">
        <f t="shared" si="7"/>
        <v>70900</v>
      </c>
      <c r="J26" s="98" t="s">
        <v>36</v>
      </c>
      <c r="K26" s="108">
        <v>1100000</v>
      </c>
      <c r="L26" s="26">
        <f t="shared" si="21"/>
        <v>800000</v>
      </c>
      <c r="M26" s="33">
        <f t="shared" si="22"/>
        <v>800000</v>
      </c>
      <c r="N26" s="33">
        <f t="shared" si="23"/>
        <v>0</v>
      </c>
      <c r="O26" s="22">
        <f t="shared" si="8"/>
        <v>1202000</v>
      </c>
      <c r="P26" s="16">
        <f t="shared" si="9"/>
        <v>300000</v>
      </c>
      <c r="Q26" s="16">
        <f t="shared" si="1"/>
        <v>0</v>
      </c>
      <c r="R26" s="16">
        <f t="shared" si="10"/>
        <v>1500</v>
      </c>
      <c r="S26" s="7">
        <f t="shared" si="11"/>
        <v>0.75</v>
      </c>
      <c r="T26" s="16">
        <f t="shared" si="12"/>
        <v>16800</v>
      </c>
      <c r="U26" s="16">
        <f t="shared" si="13"/>
        <v>16800</v>
      </c>
      <c r="W26" s="38" t="s">
        <v>66</v>
      </c>
      <c r="AA26" s="2"/>
      <c r="AB26" s="84">
        <f t="shared" si="2"/>
        <v>0</v>
      </c>
      <c r="AC26" s="84">
        <f t="shared" si="3"/>
        <v>0</v>
      </c>
      <c r="AD26" s="84">
        <f t="shared" si="4"/>
        <v>0</v>
      </c>
      <c r="AE26" s="84">
        <f t="shared" si="5"/>
        <v>0</v>
      </c>
    </row>
    <row r="27" spans="1:36">
      <c r="B27" s="8" t="str">
        <f>IF($E$8="✓",IF(AND($C$5&gt;='参考（削除不可）（入力例用）'!$E$3,$C$5&lt;='参考（削除不可）（入力例用）'!$F$3),"✓",""),"")</f>
        <v/>
      </c>
      <c r="C27" s="9">
        <f t="shared" si="15"/>
        <v>45413</v>
      </c>
      <c r="D27" s="6" t="str">
        <f t="shared" si="16"/>
        <v>✓</v>
      </c>
      <c r="E27" s="16">
        <f t="shared" si="17"/>
        <v>1202000</v>
      </c>
      <c r="F27" s="16">
        <f t="shared" si="0"/>
        <v>0</v>
      </c>
      <c r="G27" s="16">
        <f t="shared" si="20"/>
        <v>1500</v>
      </c>
      <c r="H27" s="7">
        <f t="shared" si="6"/>
        <v>0.75</v>
      </c>
      <c r="I27" s="20">
        <f t="shared" si="7"/>
        <v>70900</v>
      </c>
      <c r="J27" s="98" t="s">
        <v>36</v>
      </c>
      <c r="K27" s="108">
        <v>1200000</v>
      </c>
      <c r="L27" s="26">
        <f t="shared" si="21"/>
        <v>800000</v>
      </c>
      <c r="M27" s="33">
        <f t="shared" si="22"/>
        <v>800000</v>
      </c>
      <c r="N27" s="33">
        <f t="shared" si="23"/>
        <v>0</v>
      </c>
      <c r="O27" s="22">
        <f t="shared" si="8"/>
        <v>1202000</v>
      </c>
      <c r="P27" s="16">
        <f t="shared" si="9"/>
        <v>400000</v>
      </c>
      <c r="Q27" s="16">
        <f t="shared" si="1"/>
        <v>0</v>
      </c>
      <c r="R27" s="16">
        <f t="shared" si="10"/>
        <v>1500</v>
      </c>
      <c r="S27" s="7">
        <f t="shared" si="11"/>
        <v>0.75</v>
      </c>
      <c r="T27" s="16">
        <f t="shared" si="12"/>
        <v>22800</v>
      </c>
      <c r="U27" s="16">
        <f t="shared" si="13"/>
        <v>22800</v>
      </c>
      <c r="W27" s="38" t="s">
        <v>66</v>
      </c>
      <c r="AA27" s="2"/>
      <c r="AB27" s="84">
        <f t="shared" si="2"/>
        <v>0</v>
      </c>
      <c r="AC27" s="84">
        <f t="shared" si="3"/>
        <v>0</v>
      </c>
      <c r="AD27" s="84">
        <f t="shared" si="4"/>
        <v>0</v>
      </c>
      <c r="AE27" s="84">
        <f t="shared" si="5"/>
        <v>0</v>
      </c>
    </row>
    <row r="28" spans="1:36" ht="18.600000000000001" thickBot="1">
      <c r="B28" s="8" t="str">
        <f>IF($E$8="✓",IF(AND($C$5&gt;='参考（削除不可）（入力例用）'!$E$3,$C$5&lt;='参考（削除不可）（入力例用）'!$F$3),"✓",""),"")</f>
        <v/>
      </c>
      <c r="C28" s="9">
        <f t="shared" si="15"/>
        <v>45444</v>
      </c>
      <c r="D28" s="6" t="str">
        <f t="shared" si="16"/>
        <v>✓</v>
      </c>
      <c r="E28" s="16">
        <f t="shared" si="17"/>
        <v>1202000</v>
      </c>
      <c r="F28" s="16">
        <f t="shared" si="0"/>
        <v>0</v>
      </c>
      <c r="G28" s="16">
        <f t="shared" si="20"/>
        <v>1500</v>
      </c>
      <c r="H28" s="7">
        <f t="shared" si="6"/>
        <v>0.75</v>
      </c>
      <c r="I28" s="20">
        <f t="shared" si="7"/>
        <v>70900</v>
      </c>
      <c r="J28" s="99" t="s">
        <v>36</v>
      </c>
      <c r="K28" s="109">
        <v>1300000</v>
      </c>
      <c r="L28" s="26">
        <f t="shared" si="21"/>
        <v>800000</v>
      </c>
      <c r="M28" s="33">
        <f t="shared" si="22"/>
        <v>800000</v>
      </c>
      <c r="N28" s="33">
        <f t="shared" si="23"/>
        <v>0</v>
      </c>
      <c r="O28" s="22">
        <f t="shared" si="8"/>
        <v>1202000</v>
      </c>
      <c r="P28" s="16">
        <f t="shared" si="9"/>
        <v>500000</v>
      </c>
      <c r="Q28" s="16">
        <f t="shared" si="1"/>
        <v>0</v>
      </c>
      <c r="R28" s="16">
        <f t="shared" si="10"/>
        <v>1500</v>
      </c>
      <c r="S28" s="7">
        <f t="shared" si="11"/>
        <v>0.75</v>
      </c>
      <c r="T28" s="16">
        <f t="shared" si="12"/>
        <v>28800</v>
      </c>
      <c r="U28" s="16">
        <f t="shared" si="13"/>
        <v>28800</v>
      </c>
      <c r="W28" s="38" t="s">
        <v>66</v>
      </c>
      <c r="AA28" s="2"/>
      <c r="AB28" s="84">
        <f t="shared" si="2"/>
        <v>0</v>
      </c>
      <c r="AC28" s="84">
        <f t="shared" si="3"/>
        <v>0</v>
      </c>
      <c r="AD28" s="84">
        <f t="shared" si="4"/>
        <v>0</v>
      </c>
      <c r="AE28" s="84">
        <f t="shared" si="5"/>
        <v>0</v>
      </c>
    </row>
    <row r="29" spans="1:36" ht="18.600000000000001" thickTop="1">
      <c r="AG29" s="1" t="s">
        <v>80</v>
      </c>
      <c r="AH29" s="1" t="s">
        <v>82</v>
      </c>
    </row>
    <row r="30" spans="1:36" ht="18" customHeight="1" thickBot="1">
      <c r="B30" s="136" t="s">
        <v>94</v>
      </c>
      <c r="C30" s="149" t="s">
        <v>91</v>
      </c>
      <c r="D30" s="136" t="s">
        <v>45</v>
      </c>
      <c r="E30" s="152" t="s">
        <v>89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W30" s="139" t="s">
        <v>90</v>
      </c>
      <c r="X30" s="140"/>
      <c r="AG30" s="1" t="s">
        <v>83</v>
      </c>
      <c r="AH30" s="1" t="s">
        <v>81</v>
      </c>
    </row>
    <row r="31" spans="1:36" ht="18.600000000000001" thickTop="1">
      <c r="B31" s="137"/>
      <c r="C31" s="150"/>
      <c r="D31" s="137"/>
      <c r="E31" s="141" t="s">
        <v>39</v>
      </c>
      <c r="F31" s="142"/>
      <c r="G31" s="142"/>
      <c r="H31" s="142"/>
      <c r="I31" s="143"/>
      <c r="J31" s="141" t="s">
        <v>40</v>
      </c>
      <c r="K31" s="142"/>
      <c r="L31" s="142"/>
      <c r="M31" s="142"/>
      <c r="N31" s="142"/>
      <c r="O31" s="142"/>
      <c r="P31" s="142"/>
      <c r="Q31" s="142"/>
      <c r="R31" s="142"/>
      <c r="S31" s="142"/>
      <c r="T31" s="143"/>
      <c r="U31" s="144" t="s">
        <v>48</v>
      </c>
      <c r="W31" s="145" t="s">
        <v>50</v>
      </c>
      <c r="X31" s="146" t="s">
        <v>49</v>
      </c>
      <c r="AA31" s="2"/>
      <c r="AB31" s="17" t="s">
        <v>62</v>
      </c>
      <c r="AC31" s="17" t="s">
        <v>63</v>
      </c>
      <c r="AD31" s="17" t="s">
        <v>64</v>
      </c>
      <c r="AE31" s="17" t="s">
        <v>65</v>
      </c>
      <c r="AH31" s="123" t="s">
        <v>76</v>
      </c>
      <c r="AI31" s="128"/>
      <c r="AJ31" s="124"/>
    </row>
    <row r="32" spans="1:36" ht="21" customHeight="1">
      <c r="B32" s="137"/>
      <c r="C32" s="150"/>
      <c r="D32" s="137"/>
      <c r="E32" s="136" t="s">
        <v>43</v>
      </c>
      <c r="F32" s="136" t="s">
        <v>58</v>
      </c>
      <c r="G32" s="136" t="s">
        <v>42</v>
      </c>
      <c r="H32" s="136" t="s">
        <v>46</v>
      </c>
      <c r="I32" s="136" t="s">
        <v>59</v>
      </c>
      <c r="J32" s="136" t="s">
        <v>47</v>
      </c>
      <c r="K32" s="136" t="s">
        <v>37</v>
      </c>
      <c r="L32" s="148" t="s">
        <v>38</v>
      </c>
      <c r="M32" s="10"/>
      <c r="N32" s="10"/>
      <c r="O32" s="11"/>
      <c r="P32" s="136" t="s">
        <v>44</v>
      </c>
      <c r="Q32" s="136" t="s">
        <v>58</v>
      </c>
      <c r="R32" s="136" t="s">
        <v>41</v>
      </c>
      <c r="S32" s="136" t="s">
        <v>46</v>
      </c>
      <c r="T32" s="136" t="s">
        <v>60</v>
      </c>
      <c r="U32" s="144"/>
      <c r="W32" s="145"/>
      <c r="X32" s="147"/>
      <c r="AA32" s="37" t="s">
        <v>92</v>
      </c>
      <c r="AB32" s="4" t="s">
        <v>51</v>
      </c>
      <c r="AC32" s="4" t="s">
        <v>51</v>
      </c>
      <c r="AD32" s="4" t="s">
        <v>52</v>
      </c>
      <c r="AE32" s="4" t="s">
        <v>52</v>
      </c>
      <c r="AH32" s="125" t="s">
        <v>85</v>
      </c>
      <c r="AI32" s="126" t="s">
        <v>86</v>
      </c>
      <c r="AJ32" s="127"/>
    </row>
    <row r="33" spans="1:36" ht="50.4" customHeight="1" thickBot="1">
      <c r="B33" s="138"/>
      <c r="C33" s="151"/>
      <c r="D33" s="137"/>
      <c r="E33" s="137"/>
      <c r="F33" s="138"/>
      <c r="G33" s="137"/>
      <c r="H33" s="138"/>
      <c r="I33" s="138"/>
      <c r="J33" s="137"/>
      <c r="K33" s="137"/>
      <c r="L33" s="138"/>
      <c r="M33" s="18" t="s">
        <v>68</v>
      </c>
      <c r="N33" s="18" t="s">
        <v>70</v>
      </c>
      <c r="O33" s="5" t="s">
        <v>72</v>
      </c>
      <c r="P33" s="138"/>
      <c r="Q33" s="138"/>
      <c r="R33" s="138"/>
      <c r="S33" s="138"/>
      <c r="T33" s="138"/>
      <c r="U33" s="144"/>
      <c r="W33" s="145"/>
      <c r="X33" s="147"/>
      <c r="AA33" s="37" t="s">
        <v>93</v>
      </c>
      <c r="AB33" s="4" t="s">
        <v>51</v>
      </c>
      <c r="AC33" s="4" t="s">
        <v>52</v>
      </c>
      <c r="AD33" s="4" t="s">
        <v>51</v>
      </c>
      <c r="AE33" s="4" t="s">
        <v>52</v>
      </c>
      <c r="AF33" s="129"/>
      <c r="AG33" s="130" t="s">
        <v>84</v>
      </c>
      <c r="AH33" s="2" t="s">
        <v>77</v>
      </c>
      <c r="AI33" s="2" t="s">
        <v>78</v>
      </c>
      <c r="AJ33" s="2" t="s">
        <v>79</v>
      </c>
    </row>
    <row r="34" spans="1:36" ht="19.2" thickTop="1" thickBot="1">
      <c r="B34" s="12" t="str">
        <f>IF($E$7="✓",IF(AND($C$5&gt;='参考（削除不可）（入力例用）'!$C$3,$C$5&lt;='参考（削除不可）（入力例用）'!$D$3),"✓",""),"")</f>
        <v>✓</v>
      </c>
      <c r="C34" s="23">
        <f>DATE($C$3,4,1)</f>
        <v>45017</v>
      </c>
      <c r="D34" s="110" t="s">
        <v>36</v>
      </c>
      <c r="E34" s="101">
        <v>503000</v>
      </c>
      <c r="F34" s="24">
        <f t="shared" ref="F34:F48" si="24">IF($B34="✓",IF($J14="✓",IF($J34="✓",0,$AD34),IF($J34="✓",0,$AB34)),0)</f>
        <v>0</v>
      </c>
      <c r="G34" s="93">
        <v>1500</v>
      </c>
      <c r="H34" s="25">
        <f t="shared" ref="H34:H48" si="25">IF(D34="✓",3/4,1)</f>
        <v>0.75</v>
      </c>
      <c r="I34" s="19">
        <f t="shared" ref="I34:I48" si="26">MAX(ROUNDDOWN(((E34-F34)*0.06-G34*H34),-2),0)</f>
        <v>29000</v>
      </c>
      <c r="J34" s="94"/>
      <c r="K34" s="104"/>
      <c r="L34" s="24" t="str">
        <f t="shared" ref="L34:L48" si="27">IF(J34="✓",IFERROR(MAX(IF(M34&lt;=0,N34-O34,M34),0),"-"),"-")</f>
        <v>-</v>
      </c>
      <c r="M34" s="100"/>
      <c r="N34" s="101"/>
      <c r="O34" s="21" t="str">
        <f>IF(J34="✓",E34,"-")</f>
        <v>-</v>
      </c>
      <c r="P34" s="15">
        <f t="shared" ref="P34:P48" si="28">IF(J34="✓",MAX(K34-L34,0),0)</f>
        <v>0</v>
      </c>
      <c r="Q34" s="15" t="str">
        <f t="shared" ref="Q34:Q48" si="29">IF(J34="✓",IF($B14="✓",IF($J14="✓",IF($J34="✓",$AE34,0),IF($J54="✓",$AC34,0)),0),"-")</f>
        <v>-</v>
      </c>
      <c r="R34" s="15" t="str">
        <f t="shared" ref="R34:R48" si="30">IF(J34="✓",G34,"-")</f>
        <v>-</v>
      </c>
      <c r="S34" s="14" t="str">
        <f t="shared" ref="S34:S48" si="31">IF(J34="✓",IF(D34="✓",3/4,1),"-")</f>
        <v>-</v>
      </c>
      <c r="T34" s="15" t="str">
        <f>IF(J34="✓",MAX(ROUNDDOWN(((P34-Q34)*0.06-R34*S34),-2),0),"-")</f>
        <v>-</v>
      </c>
      <c r="U34" s="15">
        <f t="shared" ref="U34:U48" si="32">IF(J34="✓",T34,I34)</f>
        <v>29000</v>
      </c>
      <c r="V34" s="45"/>
      <c r="W34" s="19">
        <f>SUM(I14,I34)</f>
        <v>92700</v>
      </c>
      <c r="X34" s="46">
        <f t="shared" ref="X34:X35" si="33">SUM(U14,U34)</f>
        <v>92700</v>
      </c>
      <c r="Y34" s="79"/>
      <c r="Z34" s="79"/>
      <c r="AA34" s="2"/>
      <c r="AB34" s="84">
        <f t="shared" ref="AB34:AB48" si="34">IF($B34="✓",IF($E14&gt;=$E34,0,120000),0)</f>
        <v>0</v>
      </c>
      <c r="AC34" s="84">
        <f t="shared" ref="AC34:AC48" si="35">IF($B34="✓",IF($E14&gt;=$P34,0,120000),0)</f>
        <v>0</v>
      </c>
      <c r="AD34" s="84">
        <f t="shared" ref="AD34:AD48" si="36">IF($B34="✓",IF($P14&gt;=$E34,0,120000),0)</f>
        <v>120000</v>
      </c>
      <c r="AE34" s="84">
        <f t="shared" ref="AE34:AE48" si="37">IF($B34="✓",IF($P14&gt;=$P34,0,120000),0)</f>
        <v>0</v>
      </c>
      <c r="AH34" s="37"/>
      <c r="AI34" s="37"/>
      <c r="AJ34" s="37"/>
    </row>
    <row r="35" spans="1:36" ht="18.600000000000001" thickTop="1">
      <c r="B35" s="12" t="str">
        <f>IF($E$7="✓",IF(AND($C$5&gt;='参考（削除不可）（入力例用）'!$C$3,$C$5&lt;='参考（削除不可）（入力例用）'!$D$3),"✓",""),"")</f>
        <v>✓</v>
      </c>
      <c r="C35" s="13">
        <f>EDATE(C34,1)</f>
        <v>45047</v>
      </c>
      <c r="D35" s="29" t="str">
        <f>IF($D$34="✓",$D$34,"")</f>
        <v>✓</v>
      </c>
      <c r="E35" s="30">
        <f>$E$34</f>
        <v>503000</v>
      </c>
      <c r="F35" s="15">
        <f t="shared" si="24"/>
        <v>0</v>
      </c>
      <c r="G35" s="30">
        <f>$G$34</f>
        <v>1500</v>
      </c>
      <c r="H35" s="14">
        <f t="shared" si="25"/>
        <v>0.75</v>
      </c>
      <c r="I35" s="19">
        <f t="shared" si="26"/>
        <v>29000</v>
      </c>
      <c r="J35" s="95"/>
      <c r="K35" s="105"/>
      <c r="L35" s="24" t="str">
        <f t="shared" si="27"/>
        <v>-</v>
      </c>
      <c r="M35" s="34" t="str">
        <f>IF(J35="✓",$M$34,"-")</f>
        <v>-</v>
      </c>
      <c r="N35" s="34" t="str">
        <f>IF(J35="✓",$N$34,"-")</f>
        <v>-</v>
      </c>
      <c r="O35" s="21" t="str">
        <f t="shared" ref="O35:O48" si="38">IF(J35="✓",E35,"-")</f>
        <v>-</v>
      </c>
      <c r="P35" s="15">
        <f t="shared" si="28"/>
        <v>0</v>
      </c>
      <c r="Q35" s="15" t="str">
        <f t="shared" si="29"/>
        <v>-</v>
      </c>
      <c r="R35" s="15" t="str">
        <f t="shared" si="30"/>
        <v>-</v>
      </c>
      <c r="S35" s="14" t="str">
        <f t="shared" si="31"/>
        <v>-</v>
      </c>
      <c r="T35" s="15" t="str">
        <f t="shared" ref="T35:T48" si="39">IF(J35="✓",MAX(ROUNDDOWN(((P35-Q35)*0.06-R35*S35),-2),0),"-")</f>
        <v>-</v>
      </c>
      <c r="U35" s="15">
        <f t="shared" si="32"/>
        <v>29000</v>
      </c>
      <c r="V35" s="45"/>
      <c r="W35" s="19">
        <f t="shared" ref="W35" si="40">SUM(I15,I35)</f>
        <v>92700</v>
      </c>
      <c r="X35" s="46">
        <f t="shared" si="33"/>
        <v>92700</v>
      </c>
      <c r="Y35" s="79" t="str">
        <f t="shared" ref="Y35:Y48" si="41">IF(W35&lt;100,"",IF(AG35=$AG$30,$AG$30,IF(AG35=$AG$29,$AG$29,IF(AG36=$AG$30,$AH$30,IF(AG36=$AG$29,$AH$29,"")))))</f>
        <v/>
      </c>
      <c r="Z35" s="79"/>
      <c r="AA35" s="2"/>
      <c r="AB35" s="84">
        <f t="shared" si="34"/>
        <v>0</v>
      </c>
      <c r="AC35" s="84">
        <f t="shared" si="35"/>
        <v>0</v>
      </c>
      <c r="AD35" s="84">
        <f t="shared" si="36"/>
        <v>120000</v>
      </c>
      <c r="AE35" s="84">
        <f t="shared" si="37"/>
        <v>0</v>
      </c>
      <c r="AG35" s="1" t="str">
        <f>IF(AND(100&lt;=W35,W35&lt;51300),AH35,IF(51300&lt;=X35,AJ35,IF(X35&lt;100,"",AI35)))</f>
        <v/>
      </c>
      <c r="AH35" s="37" t="str">
        <f t="shared" ref="AH35:AH48" si="42">IF(X34&lt;100,IF(X35&gt;=100,$AG$30,""),"")</f>
        <v/>
      </c>
      <c r="AI35" s="37" t="str">
        <f t="shared" ref="AI35:AI48" si="43">IF(AND(X34&lt;100,AND(100&lt;=X35,X35&lt;51300)),$AG$29,"")</f>
        <v/>
      </c>
      <c r="AJ35" s="37" t="str">
        <f t="shared" ref="AJ35:AJ48" si="44">IF(X34&lt;51300,IF(X35&gt;=51300,$AG$30,""),"")</f>
        <v/>
      </c>
    </row>
    <row r="36" spans="1:36" ht="18.600000000000001" thickBot="1">
      <c r="A36" s="83"/>
      <c r="B36" s="50" t="str">
        <f>IF($E$7="✓",IF(AND($C$5&gt;='参考（削除不可）（入力例用）'!$C$3,$C$5&lt;='参考（削除不可）（入力例用）'!$D$3),"✓",""),"")</f>
        <v>✓</v>
      </c>
      <c r="C36" s="51">
        <f>EDATE(C35,1)</f>
        <v>45078</v>
      </c>
      <c r="D36" s="28" t="str">
        <f>IF($D$34="✓",$D$34,"")</f>
        <v>✓</v>
      </c>
      <c r="E36" s="27">
        <f>$E$34</f>
        <v>503000</v>
      </c>
      <c r="F36" s="52">
        <f t="shared" si="24"/>
        <v>0</v>
      </c>
      <c r="G36" s="27">
        <f>$G$34</f>
        <v>1500</v>
      </c>
      <c r="H36" s="53">
        <f t="shared" si="25"/>
        <v>0.75</v>
      </c>
      <c r="I36" s="54">
        <f t="shared" si="26"/>
        <v>29000</v>
      </c>
      <c r="J36" s="96"/>
      <c r="K36" s="106"/>
      <c r="L36" s="55" t="str">
        <f t="shared" si="27"/>
        <v>-</v>
      </c>
      <c r="M36" s="35" t="str">
        <f>IF(J36="✓",$M$34,"-")</f>
        <v>-</v>
      </c>
      <c r="N36" s="35" t="str">
        <f>IF(J36="✓",$N$34,"-")</f>
        <v>-</v>
      </c>
      <c r="O36" s="56" t="str">
        <f t="shared" si="38"/>
        <v>-</v>
      </c>
      <c r="P36" s="52">
        <f t="shared" si="28"/>
        <v>0</v>
      </c>
      <c r="Q36" s="52" t="str">
        <f t="shared" si="29"/>
        <v>-</v>
      </c>
      <c r="R36" s="52" t="str">
        <f t="shared" si="30"/>
        <v>-</v>
      </c>
      <c r="S36" s="53" t="str">
        <f t="shared" si="31"/>
        <v>-</v>
      </c>
      <c r="T36" s="52" t="str">
        <f t="shared" si="39"/>
        <v>-</v>
      </c>
      <c r="U36" s="52">
        <f t="shared" si="32"/>
        <v>29000</v>
      </c>
      <c r="V36" s="69"/>
      <c r="W36" s="54">
        <f t="shared" ref="W36:W48" si="45">SUM(I16,I36)</f>
        <v>92700</v>
      </c>
      <c r="X36" s="70">
        <f t="shared" ref="X36:X48" si="46">SUM(U16,U36)</f>
        <v>92700</v>
      </c>
      <c r="Y36" s="80" t="str">
        <f t="shared" si="41"/>
        <v/>
      </c>
      <c r="Z36" s="75"/>
      <c r="AA36" s="2"/>
      <c r="AB36" s="84">
        <f t="shared" si="34"/>
        <v>0</v>
      </c>
      <c r="AC36" s="84">
        <f t="shared" si="35"/>
        <v>0</v>
      </c>
      <c r="AD36" s="84">
        <f t="shared" si="36"/>
        <v>120000</v>
      </c>
      <c r="AE36" s="84">
        <f t="shared" si="37"/>
        <v>0</v>
      </c>
      <c r="AG36" s="1" t="str">
        <f t="shared" ref="AG36:AG48" si="47">IF(AND(100&lt;=W36,W36&lt;51300),AH36,IF(51300&lt;=X36,AJ36,IF(X36&lt;100,"",AI36)))</f>
        <v/>
      </c>
      <c r="AH36" s="37" t="str">
        <f t="shared" si="42"/>
        <v/>
      </c>
      <c r="AI36" s="37" t="str">
        <f t="shared" si="43"/>
        <v/>
      </c>
      <c r="AJ36" s="37" t="str">
        <f t="shared" si="44"/>
        <v/>
      </c>
    </row>
    <row r="37" spans="1:36" ht="19.2" thickTop="1" thickBot="1">
      <c r="A37" s="67"/>
      <c r="B37" s="59" t="str">
        <f>IF($E$8="✓",IF(AND($C$5&gt;='参考（削除不可）（入力例用）'!$E$3,$C$5&lt;='参考（削除不可）（入力例用）'!$F$3),"✓",""),"")</f>
        <v/>
      </c>
      <c r="C37" s="60">
        <f>EDATE(C36,1)</f>
        <v>45108</v>
      </c>
      <c r="D37" s="111" t="s">
        <v>36</v>
      </c>
      <c r="E37" s="103">
        <v>501000</v>
      </c>
      <c r="F37" s="61">
        <f t="shared" si="24"/>
        <v>0</v>
      </c>
      <c r="G37" s="92">
        <v>1500</v>
      </c>
      <c r="H37" s="62">
        <f t="shared" si="25"/>
        <v>0.75</v>
      </c>
      <c r="I37" s="63">
        <f t="shared" si="26"/>
        <v>28900</v>
      </c>
      <c r="J37" s="97"/>
      <c r="K37" s="107"/>
      <c r="L37" s="61" t="str">
        <f t="shared" si="27"/>
        <v>-</v>
      </c>
      <c r="M37" s="102"/>
      <c r="N37" s="103"/>
      <c r="O37" s="64" t="str">
        <f t="shared" si="38"/>
        <v>-</v>
      </c>
      <c r="P37" s="65">
        <f t="shared" si="28"/>
        <v>0</v>
      </c>
      <c r="Q37" s="65" t="str">
        <f t="shared" si="29"/>
        <v>-</v>
      </c>
      <c r="R37" s="65" t="str">
        <f>IF(J37="✓",G37,"-")</f>
        <v>-</v>
      </c>
      <c r="S37" s="66" t="str">
        <f t="shared" si="31"/>
        <v>-</v>
      </c>
      <c r="T37" s="65" t="str">
        <f t="shared" si="39"/>
        <v>-</v>
      </c>
      <c r="U37" s="65">
        <f t="shared" si="32"/>
        <v>28900</v>
      </c>
      <c r="V37" s="71"/>
      <c r="W37" s="63">
        <f t="shared" si="45"/>
        <v>99800</v>
      </c>
      <c r="X37" s="72">
        <f t="shared" si="46"/>
        <v>99800</v>
      </c>
      <c r="Y37" s="81" t="str">
        <f t="shared" si="41"/>
        <v/>
      </c>
      <c r="Z37" s="76"/>
      <c r="AA37" s="2"/>
      <c r="AB37" s="84">
        <f>IF($B37="✓",IF($E17&gt;=$E37,0,120000),0)</f>
        <v>0</v>
      </c>
      <c r="AC37" s="84">
        <f t="shared" si="35"/>
        <v>0</v>
      </c>
      <c r="AD37" s="84">
        <f t="shared" si="36"/>
        <v>0</v>
      </c>
      <c r="AE37" s="84">
        <f t="shared" si="37"/>
        <v>0</v>
      </c>
      <c r="AG37" s="1" t="str">
        <f t="shared" si="47"/>
        <v/>
      </c>
      <c r="AH37" s="37" t="str">
        <f t="shared" si="42"/>
        <v/>
      </c>
      <c r="AI37" s="37" t="str">
        <f t="shared" si="43"/>
        <v/>
      </c>
      <c r="AJ37" s="37" t="str">
        <f t="shared" si="44"/>
        <v/>
      </c>
    </row>
    <row r="38" spans="1:36" ht="18.600000000000001" thickTop="1">
      <c r="B38" s="8" t="str">
        <f>IF($E$8="✓",IF(AND($C$5&gt;='参考（削除不可）（入力例用）'!$E$3,$C$5&lt;='参考（削除不可）（入力例用）'!$F$3),"✓",""),"")</f>
        <v/>
      </c>
      <c r="C38" s="9">
        <f t="shared" ref="C38:C48" si="48">EDATE(C37,1)</f>
        <v>45139</v>
      </c>
      <c r="D38" s="32" t="str">
        <f t="shared" ref="D38:D48" si="49">IF($D$37="✓",$D$37,"")</f>
        <v>✓</v>
      </c>
      <c r="E38" s="31">
        <f t="shared" ref="E38:E48" si="50">$E$37</f>
        <v>501000</v>
      </c>
      <c r="F38" s="16">
        <f t="shared" si="24"/>
        <v>0</v>
      </c>
      <c r="G38" s="31">
        <f t="shared" ref="G38:G48" si="51">$G$37</f>
        <v>1500</v>
      </c>
      <c r="H38" s="7">
        <f t="shared" si="25"/>
        <v>0.75</v>
      </c>
      <c r="I38" s="20">
        <f t="shared" si="26"/>
        <v>28900</v>
      </c>
      <c r="J38" s="98"/>
      <c r="K38" s="108"/>
      <c r="L38" s="26" t="str">
        <f t="shared" si="27"/>
        <v>-</v>
      </c>
      <c r="M38" s="33" t="str">
        <f>IF(J38="✓",$M$37,"-")</f>
        <v>-</v>
      </c>
      <c r="N38" s="33" t="str">
        <f t="shared" ref="N38:N48" si="52">IF(J38="✓",$N$37,"-")</f>
        <v>-</v>
      </c>
      <c r="O38" s="22" t="str">
        <f t="shared" si="38"/>
        <v>-</v>
      </c>
      <c r="P38" s="16">
        <f t="shared" si="28"/>
        <v>0</v>
      </c>
      <c r="Q38" s="16" t="str">
        <f t="shared" si="29"/>
        <v>-</v>
      </c>
      <c r="R38" s="16" t="str">
        <f t="shared" si="30"/>
        <v>-</v>
      </c>
      <c r="S38" s="7" t="str">
        <f t="shared" si="31"/>
        <v>-</v>
      </c>
      <c r="T38" s="16" t="str">
        <f t="shared" si="39"/>
        <v>-</v>
      </c>
      <c r="U38" s="16">
        <f>IF(J38="✓",T38,I38)</f>
        <v>28900</v>
      </c>
      <c r="V38" s="47"/>
      <c r="W38" s="20">
        <f t="shared" si="45"/>
        <v>99800</v>
      </c>
      <c r="X38" s="48">
        <f t="shared" si="46"/>
        <v>99800</v>
      </c>
      <c r="Y38" s="82" t="str">
        <f t="shared" si="41"/>
        <v/>
      </c>
      <c r="Z38" s="82"/>
      <c r="AA38" s="2"/>
      <c r="AB38" s="84">
        <f t="shared" si="34"/>
        <v>0</v>
      </c>
      <c r="AC38" s="84">
        <f t="shared" si="35"/>
        <v>0</v>
      </c>
      <c r="AD38" s="84">
        <f t="shared" si="36"/>
        <v>0</v>
      </c>
      <c r="AE38" s="84">
        <f t="shared" si="37"/>
        <v>0</v>
      </c>
      <c r="AG38" s="1" t="str">
        <f t="shared" si="47"/>
        <v/>
      </c>
      <c r="AH38" s="37" t="str">
        <f t="shared" si="42"/>
        <v/>
      </c>
      <c r="AI38" s="37" t="str">
        <f t="shared" si="43"/>
        <v/>
      </c>
      <c r="AJ38" s="37" t="str">
        <f t="shared" si="44"/>
        <v/>
      </c>
    </row>
    <row r="39" spans="1:36">
      <c r="B39" s="8" t="str">
        <f>IF($E$8="✓",IF(AND($C$5&gt;='参考（削除不可）（入力例用）'!$E$3,$C$5&lt;='参考（削除不可）（入力例用）'!$F$3),"✓",""),"")</f>
        <v/>
      </c>
      <c r="C39" s="9">
        <f t="shared" si="48"/>
        <v>45170</v>
      </c>
      <c r="D39" s="6" t="str">
        <f t="shared" si="49"/>
        <v>✓</v>
      </c>
      <c r="E39" s="16">
        <f t="shared" si="50"/>
        <v>501000</v>
      </c>
      <c r="F39" s="16">
        <f t="shared" si="24"/>
        <v>0</v>
      </c>
      <c r="G39" s="16">
        <f t="shared" si="51"/>
        <v>1500</v>
      </c>
      <c r="H39" s="7">
        <f t="shared" si="25"/>
        <v>0.75</v>
      </c>
      <c r="I39" s="20">
        <f t="shared" si="26"/>
        <v>28900</v>
      </c>
      <c r="J39" s="98"/>
      <c r="K39" s="108"/>
      <c r="L39" s="26" t="str">
        <f t="shared" si="27"/>
        <v>-</v>
      </c>
      <c r="M39" s="33" t="str">
        <f t="shared" ref="M39:M48" si="53">IF(J39="✓",$M$37,"-")</f>
        <v>-</v>
      </c>
      <c r="N39" s="33" t="str">
        <f t="shared" si="52"/>
        <v>-</v>
      </c>
      <c r="O39" s="22" t="str">
        <f t="shared" si="38"/>
        <v>-</v>
      </c>
      <c r="P39" s="16">
        <f>IF(J39="✓",MAX(K39-L39,0),0)</f>
        <v>0</v>
      </c>
      <c r="Q39" s="16" t="str">
        <f t="shared" si="29"/>
        <v>-</v>
      </c>
      <c r="R39" s="16" t="str">
        <f t="shared" si="30"/>
        <v>-</v>
      </c>
      <c r="S39" s="7" t="str">
        <f t="shared" si="31"/>
        <v>-</v>
      </c>
      <c r="T39" s="16" t="str">
        <f t="shared" si="39"/>
        <v>-</v>
      </c>
      <c r="U39" s="16">
        <f t="shared" si="32"/>
        <v>28900</v>
      </c>
      <c r="V39" s="47"/>
      <c r="W39" s="20">
        <f t="shared" si="45"/>
        <v>99800</v>
      </c>
      <c r="X39" s="48">
        <f t="shared" si="46"/>
        <v>99800</v>
      </c>
      <c r="Y39" s="82" t="str">
        <f t="shared" si="41"/>
        <v/>
      </c>
      <c r="Z39" s="82"/>
      <c r="AA39" s="2"/>
      <c r="AB39" s="84">
        <f t="shared" si="34"/>
        <v>0</v>
      </c>
      <c r="AC39" s="84">
        <f t="shared" si="35"/>
        <v>0</v>
      </c>
      <c r="AD39" s="84">
        <f t="shared" si="36"/>
        <v>0</v>
      </c>
      <c r="AE39" s="84">
        <f t="shared" si="37"/>
        <v>0</v>
      </c>
      <c r="AG39" s="1" t="str">
        <f t="shared" si="47"/>
        <v/>
      </c>
      <c r="AH39" s="37" t="str">
        <f t="shared" si="42"/>
        <v/>
      </c>
      <c r="AI39" s="37" t="str">
        <f t="shared" si="43"/>
        <v/>
      </c>
      <c r="AJ39" s="37" t="str">
        <f t="shared" si="44"/>
        <v/>
      </c>
    </row>
    <row r="40" spans="1:36">
      <c r="B40" s="8" t="str">
        <f>IF($E$8="✓",IF(AND($C$5&gt;='参考（削除不可）（入力例用）'!$E$3,$C$5&lt;='参考（削除不可）（入力例用）'!$F$3),"✓",""),"")</f>
        <v/>
      </c>
      <c r="C40" s="9">
        <f t="shared" si="48"/>
        <v>45200</v>
      </c>
      <c r="D40" s="6" t="str">
        <f t="shared" si="49"/>
        <v>✓</v>
      </c>
      <c r="E40" s="16">
        <f t="shared" si="50"/>
        <v>501000</v>
      </c>
      <c r="F40" s="16">
        <f t="shared" si="24"/>
        <v>0</v>
      </c>
      <c r="G40" s="16">
        <f t="shared" si="51"/>
        <v>1500</v>
      </c>
      <c r="H40" s="7">
        <f t="shared" si="25"/>
        <v>0.75</v>
      </c>
      <c r="I40" s="20">
        <f t="shared" si="26"/>
        <v>28900</v>
      </c>
      <c r="J40" s="98"/>
      <c r="K40" s="108"/>
      <c r="L40" s="26" t="str">
        <f t="shared" si="27"/>
        <v>-</v>
      </c>
      <c r="M40" s="33" t="str">
        <f>IF(J40="✓",$M$37,"-")</f>
        <v>-</v>
      </c>
      <c r="N40" s="33" t="str">
        <f t="shared" si="52"/>
        <v>-</v>
      </c>
      <c r="O40" s="22" t="str">
        <f t="shared" si="38"/>
        <v>-</v>
      </c>
      <c r="P40" s="16">
        <f>IF(J40="✓",MAX(K40-L40,0),0)</f>
        <v>0</v>
      </c>
      <c r="Q40" s="16" t="str">
        <f t="shared" si="29"/>
        <v>-</v>
      </c>
      <c r="R40" s="16" t="str">
        <f t="shared" si="30"/>
        <v>-</v>
      </c>
      <c r="S40" s="7" t="str">
        <f t="shared" si="31"/>
        <v>-</v>
      </c>
      <c r="T40" s="16" t="str">
        <f t="shared" si="39"/>
        <v>-</v>
      </c>
      <c r="U40" s="16">
        <f t="shared" si="32"/>
        <v>28900</v>
      </c>
      <c r="V40" s="47"/>
      <c r="W40" s="20">
        <f t="shared" si="45"/>
        <v>99800</v>
      </c>
      <c r="X40" s="48">
        <f t="shared" si="46"/>
        <v>28900</v>
      </c>
      <c r="Y40" s="82" t="str">
        <f t="shared" si="41"/>
        <v/>
      </c>
      <c r="Z40" s="82"/>
      <c r="AA40" s="2"/>
      <c r="AB40" s="84">
        <f t="shared" si="34"/>
        <v>0</v>
      </c>
      <c r="AC40" s="84">
        <f t="shared" si="35"/>
        <v>0</v>
      </c>
      <c r="AD40" s="84">
        <f t="shared" si="36"/>
        <v>0</v>
      </c>
      <c r="AE40" s="84">
        <f t="shared" si="37"/>
        <v>0</v>
      </c>
      <c r="AG40" s="1" t="str">
        <f t="shared" si="47"/>
        <v/>
      </c>
      <c r="AH40" s="37" t="str">
        <f t="shared" si="42"/>
        <v/>
      </c>
      <c r="AI40" s="37" t="str">
        <f t="shared" si="43"/>
        <v/>
      </c>
      <c r="AJ40" s="37" t="str">
        <f t="shared" si="44"/>
        <v/>
      </c>
    </row>
    <row r="41" spans="1:36">
      <c r="B41" s="8" t="str">
        <f>IF($E$8="✓",IF(AND($C$5&gt;='参考（削除不可）（入力例用）'!$E$3,$C$5&lt;='参考（削除不可）（入力例用）'!$F$3),"✓",""),"")</f>
        <v/>
      </c>
      <c r="C41" s="9">
        <f t="shared" si="48"/>
        <v>45231</v>
      </c>
      <c r="D41" s="6" t="str">
        <f t="shared" si="49"/>
        <v>✓</v>
      </c>
      <c r="E41" s="16">
        <f t="shared" si="50"/>
        <v>501000</v>
      </c>
      <c r="F41" s="16">
        <f t="shared" si="24"/>
        <v>0</v>
      </c>
      <c r="G41" s="16">
        <f t="shared" si="51"/>
        <v>1500</v>
      </c>
      <c r="H41" s="7">
        <f t="shared" si="25"/>
        <v>0.75</v>
      </c>
      <c r="I41" s="20">
        <f t="shared" si="26"/>
        <v>28900</v>
      </c>
      <c r="J41" s="98"/>
      <c r="K41" s="108"/>
      <c r="L41" s="26" t="str">
        <f t="shared" si="27"/>
        <v>-</v>
      </c>
      <c r="M41" s="33" t="str">
        <f t="shared" si="53"/>
        <v>-</v>
      </c>
      <c r="N41" s="33" t="str">
        <f t="shared" si="52"/>
        <v>-</v>
      </c>
      <c r="O41" s="22" t="str">
        <f t="shared" si="38"/>
        <v>-</v>
      </c>
      <c r="P41" s="16">
        <f t="shared" si="28"/>
        <v>0</v>
      </c>
      <c r="Q41" s="16" t="str">
        <f t="shared" si="29"/>
        <v>-</v>
      </c>
      <c r="R41" s="16" t="str">
        <f t="shared" si="30"/>
        <v>-</v>
      </c>
      <c r="S41" s="7" t="str">
        <f t="shared" si="31"/>
        <v>-</v>
      </c>
      <c r="T41" s="16" t="str">
        <f t="shared" si="39"/>
        <v>-</v>
      </c>
      <c r="U41" s="16">
        <f t="shared" si="32"/>
        <v>28900</v>
      </c>
      <c r="V41" s="47"/>
      <c r="W41" s="20">
        <f t="shared" si="45"/>
        <v>99800</v>
      </c>
      <c r="X41" s="48">
        <f t="shared" si="46"/>
        <v>28900</v>
      </c>
      <c r="Y41" s="82" t="str">
        <f t="shared" si="41"/>
        <v/>
      </c>
      <c r="Z41" s="82"/>
      <c r="AA41" s="2"/>
      <c r="AB41" s="84">
        <f t="shared" si="34"/>
        <v>0</v>
      </c>
      <c r="AC41" s="84">
        <f t="shared" si="35"/>
        <v>0</v>
      </c>
      <c r="AD41" s="84">
        <f t="shared" si="36"/>
        <v>0</v>
      </c>
      <c r="AE41" s="84">
        <f t="shared" si="37"/>
        <v>0</v>
      </c>
      <c r="AG41" s="1" t="str">
        <f t="shared" si="47"/>
        <v/>
      </c>
      <c r="AH41" s="37" t="str">
        <f t="shared" si="42"/>
        <v/>
      </c>
      <c r="AI41" s="37" t="str">
        <f t="shared" si="43"/>
        <v/>
      </c>
      <c r="AJ41" s="37" t="str">
        <f t="shared" si="44"/>
        <v/>
      </c>
    </row>
    <row r="42" spans="1:36">
      <c r="B42" s="8" t="str">
        <f>IF($E$8="✓",IF(AND($C$5&gt;='参考（削除不可）（入力例用）'!$E$3,$C$5&lt;='参考（削除不可）（入力例用）'!$F$3),"✓",""),"")</f>
        <v/>
      </c>
      <c r="C42" s="9">
        <f t="shared" si="48"/>
        <v>45261</v>
      </c>
      <c r="D42" s="6" t="str">
        <f t="shared" si="49"/>
        <v>✓</v>
      </c>
      <c r="E42" s="16">
        <f t="shared" si="50"/>
        <v>501000</v>
      </c>
      <c r="F42" s="16">
        <f t="shared" si="24"/>
        <v>0</v>
      </c>
      <c r="G42" s="16">
        <f t="shared" si="51"/>
        <v>1500</v>
      </c>
      <c r="H42" s="7">
        <f t="shared" si="25"/>
        <v>0.75</v>
      </c>
      <c r="I42" s="20">
        <f t="shared" si="26"/>
        <v>28900</v>
      </c>
      <c r="J42" s="98"/>
      <c r="K42" s="108"/>
      <c r="L42" s="26" t="str">
        <f t="shared" si="27"/>
        <v>-</v>
      </c>
      <c r="M42" s="33" t="str">
        <f t="shared" si="53"/>
        <v>-</v>
      </c>
      <c r="N42" s="33" t="str">
        <f t="shared" si="52"/>
        <v>-</v>
      </c>
      <c r="O42" s="22" t="str">
        <f t="shared" si="38"/>
        <v>-</v>
      </c>
      <c r="P42" s="16">
        <f t="shared" si="28"/>
        <v>0</v>
      </c>
      <c r="Q42" s="16" t="str">
        <f t="shared" si="29"/>
        <v>-</v>
      </c>
      <c r="R42" s="16" t="str">
        <f t="shared" si="30"/>
        <v>-</v>
      </c>
      <c r="S42" s="7" t="str">
        <f t="shared" si="31"/>
        <v>-</v>
      </c>
      <c r="T42" s="16" t="str">
        <f t="shared" si="39"/>
        <v>-</v>
      </c>
      <c r="U42" s="16">
        <f t="shared" si="32"/>
        <v>28900</v>
      </c>
      <c r="V42" s="47"/>
      <c r="W42" s="20">
        <f t="shared" si="45"/>
        <v>99800</v>
      </c>
      <c r="X42" s="48">
        <f t="shared" si="46"/>
        <v>28900</v>
      </c>
      <c r="Y42" s="82" t="str">
        <f t="shared" si="41"/>
        <v/>
      </c>
      <c r="Z42" s="82"/>
      <c r="AA42" s="2"/>
      <c r="AB42" s="84">
        <f t="shared" si="34"/>
        <v>0</v>
      </c>
      <c r="AC42" s="84">
        <f t="shared" si="35"/>
        <v>0</v>
      </c>
      <c r="AD42" s="84">
        <f t="shared" si="36"/>
        <v>0</v>
      </c>
      <c r="AE42" s="84">
        <f t="shared" si="37"/>
        <v>0</v>
      </c>
      <c r="AG42" s="1" t="str">
        <f t="shared" si="47"/>
        <v/>
      </c>
      <c r="AH42" s="37" t="str">
        <f t="shared" si="42"/>
        <v/>
      </c>
      <c r="AI42" s="37" t="str">
        <f t="shared" si="43"/>
        <v/>
      </c>
      <c r="AJ42" s="37" t="str">
        <f t="shared" si="44"/>
        <v/>
      </c>
    </row>
    <row r="43" spans="1:36">
      <c r="B43" s="8" t="str">
        <f>IF($E$8="✓",IF(AND($C$5&gt;='参考（削除不可）（入力例用）'!$E$3,$C$5&lt;='参考（削除不可）（入力例用）'!$F$3),"✓",""),"")</f>
        <v/>
      </c>
      <c r="C43" s="9">
        <f>EDATE(C42,1)</f>
        <v>45292</v>
      </c>
      <c r="D43" s="6" t="str">
        <f t="shared" si="49"/>
        <v>✓</v>
      </c>
      <c r="E43" s="16">
        <f t="shared" si="50"/>
        <v>501000</v>
      </c>
      <c r="F43" s="16">
        <f t="shared" si="24"/>
        <v>0</v>
      </c>
      <c r="G43" s="16">
        <f t="shared" si="51"/>
        <v>1500</v>
      </c>
      <c r="H43" s="7">
        <f t="shared" si="25"/>
        <v>0.75</v>
      </c>
      <c r="I43" s="20">
        <f t="shared" si="26"/>
        <v>28900</v>
      </c>
      <c r="J43" s="98"/>
      <c r="K43" s="108"/>
      <c r="L43" s="26" t="str">
        <f t="shared" si="27"/>
        <v>-</v>
      </c>
      <c r="M43" s="33" t="str">
        <f t="shared" si="53"/>
        <v>-</v>
      </c>
      <c r="N43" s="33" t="str">
        <f t="shared" si="52"/>
        <v>-</v>
      </c>
      <c r="O43" s="22" t="str">
        <f t="shared" si="38"/>
        <v>-</v>
      </c>
      <c r="P43" s="16">
        <f t="shared" si="28"/>
        <v>0</v>
      </c>
      <c r="Q43" s="16" t="str">
        <f t="shared" si="29"/>
        <v>-</v>
      </c>
      <c r="R43" s="16" t="str">
        <f t="shared" si="30"/>
        <v>-</v>
      </c>
      <c r="S43" s="7" t="str">
        <f t="shared" si="31"/>
        <v>-</v>
      </c>
      <c r="T43" s="16" t="str">
        <f t="shared" si="39"/>
        <v>-</v>
      </c>
      <c r="U43" s="16">
        <f>IF(J43="✓",T43,I43)</f>
        <v>28900</v>
      </c>
      <c r="V43" s="47"/>
      <c r="W43" s="20">
        <f t="shared" si="45"/>
        <v>99800</v>
      </c>
      <c r="X43" s="48">
        <f t="shared" si="46"/>
        <v>28900</v>
      </c>
      <c r="Y43" s="82" t="str">
        <f t="shared" si="41"/>
        <v/>
      </c>
      <c r="Z43" s="82"/>
      <c r="AA43" s="2"/>
      <c r="AB43" s="84">
        <f t="shared" si="34"/>
        <v>0</v>
      </c>
      <c r="AC43" s="84">
        <f t="shared" si="35"/>
        <v>0</v>
      </c>
      <c r="AD43" s="84">
        <f t="shared" si="36"/>
        <v>0</v>
      </c>
      <c r="AE43" s="84">
        <f t="shared" si="37"/>
        <v>0</v>
      </c>
      <c r="AG43" s="1" t="str">
        <f t="shared" si="47"/>
        <v/>
      </c>
      <c r="AH43" s="37" t="str">
        <f t="shared" si="42"/>
        <v/>
      </c>
      <c r="AI43" s="37" t="str">
        <f t="shared" si="43"/>
        <v/>
      </c>
      <c r="AJ43" s="37" t="str">
        <f t="shared" si="44"/>
        <v/>
      </c>
    </row>
    <row r="44" spans="1:36">
      <c r="B44" s="8" t="str">
        <f>IF($E$8="✓",IF(AND($C$5&gt;='参考（削除不可）（入力例用）'!$E$3,$C$5&lt;='参考（削除不可）（入力例用）'!$F$3),"✓",""),"")</f>
        <v/>
      </c>
      <c r="C44" s="9">
        <f t="shared" si="48"/>
        <v>45323</v>
      </c>
      <c r="D44" s="6" t="str">
        <f t="shared" si="49"/>
        <v>✓</v>
      </c>
      <c r="E44" s="16">
        <f t="shared" si="50"/>
        <v>501000</v>
      </c>
      <c r="F44" s="16">
        <f t="shared" si="24"/>
        <v>0</v>
      </c>
      <c r="G44" s="16">
        <f t="shared" si="51"/>
        <v>1500</v>
      </c>
      <c r="H44" s="7">
        <f t="shared" si="25"/>
        <v>0.75</v>
      </c>
      <c r="I44" s="20">
        <f t="shared" si="26"/>
        <v>28900</v>
      </c>
      <c r="J44" s="98"/>
      <c r="K44" s="108"/>
      <c r="L44" s="26" t="str">
        <f t="shared" si="27"/>
        <v>-</v>
      </c>
      <c r="M44" s="33" t="str">
        <f t="shared" si="53"/>
        <v>-</v>
      </c>
      <c r="N44" s="33" t="str">
        <f t="shared" si="52"/>
        <v>-</v>
      </c>
      <c r="O44" s="22" t="str">
        <f t="shared" si="38"/>
        <v>-</v>
      </c>
      <c r="P44" s="16">
        <f t="shared" si="28"/>
        <v>0</v>
      </c>
      <c r="Q44" s="16" t="str">
        <f t="shared" si="29"/>
        <v>-</v>
      </c>
      <c r="R44" s="16" t="str">
        <f t="shared" si="30"/>
        <v>-</v>
      </c>
      <c r="S44" s="7" t="str">
        <f t="shared" si="31"/>
        <v>-</v>
      </c>
      <c r="T44" s="16" t="str">
        <f t="shared" si="39"/>
        <v>-</v>
      </c>
      <c r="U44" s="16">
        <f t="shared" si="32"/>
        <v>28900</v>
      </c>
      <c r="V44" s="47"/>
      <c r="W44" s="20">
        <f t="shared" si="45"/>
        <v>99800</v>
      </c>
      <c r="X44" s="48">
        <f t="shared" si="46"/>
        <v>33700</v>
      </c>
      <c r="Y44" s="82" t="str">
        <f t="shared" si="41"/>
        <v/>
      </c>
      <c r="Z44" s="82"/>
      <c r="AA44" s="2"/>
      <c r="AB44" s="84">
        <f t="shared" si="34"/>
        <v>0</v>
      </c>
      <c r="AC44" s="84">
        <f t="shared" si="35"/>
        <v>0</v>
      </c>
      <c r="AD44" s="84">
        <f t="shared" si="36"/>
        <v>0</v>
      </c>
      <c r="AE44" s="84">
        <f t="shared" si="37"/>
        <v>0</v>
      </c>
      <c r="AG44" s="1" t="str">
        <f t="shared" si="47"/>
        <v/>
      </c>
      <c r="AH44" s="37" t="str">
        <f t="shared" si="42"/>
        <v/>
      </c>
      <c r="AI44" s="37" t="str">
        <f t="shared" si="43"/>
        <v/>
      </c>
      <c r="AJ44" s="37" t="str">
        <f t="shared" si="44"/>
        <v/>
      </c>
    </row>
    <row r="45" spans="1:36">
      <c r="B45" s="8" t="str">
        <f>IF($E$8="✓",IF(AND($C$5&gt;='参考（削除不可）（入力例用）'!$E$3,$C$5&lt;='参考（削除不可）（入力例用）'!$F$3),"✓",""),"")</f>
        <v/>
      </c>
      <c r="C45" s="9">
        <f t="shared" si="48"/>
        <v>45352</v>
      </c>
      <c r="D45" s="6" t="str">
        <f t="shared" si="49"/>
        <v>✓</v>
      </c>
      <c r="E45" s="16">
        <f t="shared" si="50"/>
        <v>501000</v>
      </c>
      <c r="F45" s="16">
        <f t="shared" si="24"/>
        <v>0</v>
      </c>
      <c r="G45" s="16">
        <f t="shared" si="51"/>
        <v>1500</v>
      </c>
      <c r="H45" s="7">
        <f t="shared" si="25"/>
        <v>0.75</v>
      </c>
      <c r="I45" s="20">
        <f t="shared" si="26"/>
        <v>28900</v>
      </c>
      <c r="J45" s="98"/>
      <c r="K45" s="108"/>
      <c r="L45" s="26" t="str">
        <f t="shared" si="27"/>
        <v>-</v>
      </c>
      <c r="M45" s="33" t="str">
        <f t="shared" si="53"/>
        <v>-</v>
      </c>
      <c r="N45" s="33" t="str">
        <f t="shared" si="52"/>
        <v>-</v>
      </c>
      <c r="O45" s="22" t="str">
        <f t="shared" si="38"/>
        <v>-</v>
      </c>
      <c r="P45" s="16">
        <f t="shared" si="28"/>
        <v>0</v>
      </c>
      <c r="Q45" s="16" t="str">
        <f t="shared" si="29"/>
        <v>-</v>
      </c>
      <c r="R45" s="16" t="str">
        <f t="shared" si="30"/>
        <v>-</v>
      </c>
      <c r="S45" s="7" t="str">
        <f t="shared" si="31"/>
        <v>-</v>
      </c>
      <c r="T45" s="16" t="str">
        <f t="shared" si="39"/>
        <v>-</v>
      </c>
      <c r="U45" s="16">
        <f t="shared" si="32"/>
        <v>28900</v>
      </c>
      <c r="V45" s="47"/>
      <c r="W45" s="20">
        <f t="shared" si="45"/>
        <v>99800</v>
      </c>
      <c r="X45" s="48">
        <f t="shared" si="46"/>
        <v>39700</v>
      </c>
      <c r="Y45" s="82" t="str">
        <f t="shared" si="41"/>
        <v/>
      </c>
      <c r="Z45" s="82"/>
      <c r="AA45" s="2"/>
      <c r="AB45" s="84">
        <f t="shared" si="34"/>
        <v>0</v>
      </c>
      <c r="AC45" s="84">
        <f t="shared" si="35"/>
        <v>0</v>
      </c>
      <c r="AD45" s="84">
        <f t="shared" si="36"/>
        <v>0</v>
      </c>
      <c r="AE45" s="84">
        <f t="shared" si="37"/>
        <v>0</v>
      </c>
      <c r="AG45" s="1" t="str">
        <f t="shared" si="47"/>
        <v/>
      </c>
      <c r="AH45" s="37" t="str">
        <f t="shared" si="42"/>
        <v/>
      </c>
      <c r="AI45" s="37" t="str">
        <f t="shared" si="43"/>
        <v/>
      </c>
      <c r="AJ45" s="37" t="str">
        <f t="shared" si="44"/>
        <v/>
      </c>
    </row>
    <row r="46" spans="1:36">
      <c r="B46" s="8" t="str">
        <f>IF($E$8="✓",IF(AND($C$5&gt;='参考（削除不可）（入力例用）'!$E$3,$C$5&lt;='参考（削除不可）（入力例用）'!$F$3),"✓",""),"")</f>
        <v/>
      </c>
      <c r="C46" s="9">
        <f t="shared" si="48"/>
        <v>45383</v>
      </c>
      <c r="D46" s="6" t="str">
        <f t="shared" si="49"/>
        <v>✓</v>
      </c>
      <c r="E46" s="16">
        <f t="shared" si="50"/>
        <v>501000</v>
      </c>
      <c r="F46" s="16">
        <f t="shared" si="24"/>
        <v>0</v>
      </c>
      <c r="G46" s="16">
        <f t="shared" si="51"/>
        <v>1500</v>
      </c>
      <c r="H46" s="7">
        <f t="shared" si="25"/>
        <v>0.75</v>
      </c>
      <c r="I46" s="20">
        <f t="shared" si="26"/>
        <v>28900</v>
      </c>
      <c r="J46" s="98"/>
      <c r="K46" s="108"/>
      <c r="L46" s="26" t="str">
        <f t="shared" si="27"/>
        <v>-</v>
      </c>
      <c r="M46" s="33" t="str">
        <f t="shared" si="53"/>
        <v>-</v>
      </c>
      <c r="N46" s="33" t="str">
        <f t="shared" si="52"/>
        <v>-</v>
      </c>
      <c r="O46" s="22" t="str">
        <f t="shared" si="38"/>
        <v>-</v>
      </c>
      <c r="P46" s="16">
        <f t="shared" si="28"/>
        <v>0</v>
      </c>
      <c r="Q46" s="16" t="str">
        <f t="shared" si="29"/>
        <v>-</v>
      </c>
      <c r="R46" s="16" t="str">
        <f t="shared" si="30"/>
        <v>-</v>
      </c>
      <c r="S46" s="7" t="str">
        <f t="shared" si="31"/>
        <v>-</v>
      </c>
      <c r="T46" s="16" t="str">
        <f t="shared" si="39"/>
        <v>-</v>
      </c>
      <c r="U46" s="16">
        <f t="shared" si="32"/>
        <v>28900</v>
      </c>
      <c r="V46" s="47"/>
      <c r="W46" s="20">
        <f t="shared" si="45"/>
        <v>99800</v>
      </c>
      <c r="X46" s="48">
        <f t="shared" si="46"/>
        <v>45700</v>
      </c>
      <c r="Y46" s="82" t="str">
        <f t="shared" si="41"/>
        <v>←最終支給月</v>
      </c>
      <c r="Z46" s="82"/>
      <c r="AA46" s="2"/>
      <c r="AB46" s="84">
        <f t="shared" si="34"/>
        <v>0</v>
      </c>
      <c r="AC46" s="84">
        <f t="shared" si="35"/>
        <v>0</v>
      </c>
      <c r="AD46" s="84">
        <f t="shared" si="36"/>
        <v>0</v>
      </c>
      <c r="AE46" s="84">
        <f t="shared" si="37"/>
        <v>0</v>
      </c>
      <c r="AG46" s="1" t="str">
        <f t="shared" si="47"/>
        <v/>
      </c>
      <c r="AH46" s="37" t="str">
        <f t="shared" si="42"/>
        <v/>
      </c>
      <c r="AI46" s="37" t="str">
        <f t="shared" si="43"/>
        <v/>
      </c>
      <c r="AJ46" s="37" t="str">
        <f t="shared" si="44"/>
        <v/>
      </c>
    </row>
    <row r="47" spans="1:36">
      <c r="B47" s="8" t="str">
        <f>IF($E$8="✓",IF(AND($C$5&gt;='参考（削除不可）（入力例用）'!$E$3,$C$5&lt;='参考（削除不可）（入力例用）'!$F$3),"✓",""),"")</f>
        <v/>
      </c>
      <c r="C47" s="9">
        <f t="shared" si="48"/>
        <v>45413</v>
      </c>
      <c r="D47" s="6" t="str">
        <f t="shared" si="49"/>
        <v>✓</v>
      </c>
      <c r="E47" s="16">
        <f t="shared" si="50"/>
        <v>501000</v>
      </c>
      <c r="F47" s="16">
        <f t="shared" si="24"/>
        <v>0</v>
      </c>
      <c r="G47" s="16">
        <f t="shared" si="51"/>
        <v>1500</v>
      </c>
      <c r="H47" s="7">
        <f t="shared" si="25"/>
        <v>0.75</v>
      </c>
      <c r="I47" s="20">
        <f t="shared" si="26"/>
        <v>28900</v>
      </c>
      <c r="J47" s="98"/>
      <c r="K47" s="108"/>
      <c r="L47" s="26" t="str">
        <f t="shared" si="27"/>
        <v>-</v>
      </c>
      <c r="M47" s="33" t="str">
        <f t="shared" si="53"/>
        <v>-</v>
      </c>
      <c r="N47" s="33" t="str">
        <f t="shared" si="52"/>
        <v>-</v>
      </c>
      <c r="O47" s="22" t="str">
        <f t="shared" si="38"/>
        <v>-</v>
      </c>
      <c r="P47" s="16">
        <f t="shared" si="28"/>
        <v>0</v>
      </c>
      <c r="Q47" s="16" t="str">
        <f t="shared" si="29"/>
        <v>-</v>
      </c>
      <c r="R47" s="16" t="str">
        <f t="shared" si="30"/>
        <v>-</v>
      </c>
      <c r="S47" s="7" t="str">
        <f t="shared" si="31"/>
        <v>-</v>
      </c>
      <c r="T47" s="16" t="str">
        <f t="shared" si="39"/>
        <v>-</v>
      </c>
      <c r="U47" s="16">
        <f t="shared" si="32"/>
        <v>28900</v>
      </c>
      <c r="V47" s="47"/>
      <c r="W47" s="20">
        <f t="shared" si="45"/>
        <v>99800</v>
      </c>
      <c r="X47" s="48">
        <f t="shared" si="46"/>
        <v>51700</v>
      </c>
      <c r="Y47" s="82" t="str">
        <f t="shared" si="41"/>
        <v>←収入回復届出②</v>
      </c>
      <c r="Z47" s="82"/>
      <c r="AA47" s="2"/>
      <c r="AB47" s="84">
        <f t="shared" si="34"/>
        <v>0</v>
      </c>
      <c r="AC47" s="84">
        <f t="shared" si="35"/>
        <v>0</v>
      </c>
      <c r="AD47" s="84">
        <f t="shared" si="36"/>
        <v>0</v>
      </c>
      <c r="AE47" s="84">
        <f t="shared" si="37"/>
        <v>0</v>
      </c>
      <c r="AG47" s="1" t="str">
        <f t="shared" si="47"/>
        <v>←収入回復届出②</v>
      </c>
      <c r="AH47" s="37" t="str">
        <f t="shared" si="42"/>
        <v/>
      </c>
      <c r="AI47" s="37" t="str">
        <f t="shared" si="43"/>
        <v/>
      </c>
      <c r="AJ47" s="37" t="str">
        <f t="shared" si="44"/>
        <v>←収入回復届出②</v>
      </c>
    </row>
    <row r="48" spans="1:36" ht="18.600000000000001" thickBot="1">
      <c r="B48" s="8" t="str">
        <f>IF($E$8="✓",IF(AND($C$5&gt;='参考（削除不可）（入力例用）'!$E$3,$C$5&lt;='参考（削除不可）（入力例用）'!$F$3),"✓",""),"")</f>
        <v/>
      </c>
      <c r="C48" s="9">
        <f t="shared" si="48"/>
        <v>45444</v>
      </c>
      <c r="D48" s="6" t="str">
        <f t="shared" si="49"/>
        <v>✓</v>
      </c>
      <c r="E48" s="16">
        <f t="shared" si="50"/>
        <v>501000</v>
      </c>
      <c r="F48" s="16">
        <f t="shared" si="24"/>
        <v>0</v>
      </c>
      <c r="G48" s="16">
        <f t="shared" si="51"/>
        <v>1500</v>
      </c>
      <c r="H48" s="7">
        <f t="shared" si="25"/>
        <v>0.75</v>
      </c>
      <c r="I48" s="20">
        <f t="shared" si="26"/>
        <v>28900</v>
      </c>
      <c r="J48" s="99"/>
      <c r="K48" s="109"/>
      <c r="L48" s="26" t="str">
        <f t="shared" si="27"/>
        <v>-</v>
      </c>
      <c r="M48" s="33" t="str">
        <f t="shared" si="53"/>
        <v>-</v>
      </c>
      <c r="N48" s="33" t="str">
        <f t="shared" si="52"/>
        <v>-</v>
      </c>
      <c r="O48" s="22" t="str">
        <f t="shared" si="38"/>
        <v>-</v>
      </c>
      <c r="P48" s="16">
        <f t="shared" si="28"/>
        <v>0</v>
      </c>
      <c r="Q48" s="16" t="str">
        <f t="shared" si="29"/>
        <v>-</v>
      </c>
      <c r="R48" s="16" t="str">
        <f t="shared" si="30"/>
        <v>-</v>
      </c>
      <c r="S48" s="7" t="str">
        <f t="shared" si="31"/>
        <v>-</v>
      </c>
      <c r="T48" s="16" t="str">
        <f t="shared" si="39"/>
        <v>-</v>
      </c>
      <c r="U48" s="16">
        <f t="shared" si="32"/>
        <v>28900</v>
      </c>
      <c r="V48" s="47"/>
      <c r="W48" s="20">
        <f t="shared" si="45"/>
        <v>99800</v>
      </c>
      <c r="X48" s="49">
        <f t="shared" si="46"/>
        <v>57700</v>
      </c>
      <c r="Y48" s="82" t="str">
        <f t="shared" si="41"/>
        <v/>
      </c>
      <c r="Z48" s="82"/>
      <c r="AA48" s="2"/>
      <c r="AB48" s="84">
        <f t="shared" si="34"/>
        <v>0</v>
      </c>
      <c r="AC48" s="84">
        <f t="shared" si="35"/>
        <v>0</v>
      </c>
      <c r="AD48" s="84">
        <f t="shared" si="36"/>
        <v>0</v>
      </c>
      <c r="AE48" s="84">
        <f t="shared" si="37"/>
        <v>0</v>
      </c>
      <c r="AG48" s="1" t="str">
        <f t="shared" si="47"/>
        <v/>
      </c>
      <c r="AH48" s="37" t="str">
        <f t="shared" si="42"/>
        <v/>
      </c>
      <c r="AI48" s="37" t="str">
        <f t="shared" si="43"/>
        <v/>
      </c>
      <c r="AJ48" s="37" t="str">
        <f t="shared" si="44"/>
        <v/>
      </c>
    </row>
    <row r="49" spans="25:25" ht="18.600000000000001" thickTop="1"/>
    <row r="51" spans="25:25">
      <c r="Y51" s="1" t="str">
        <f>IF(Y36="←収入回復届出①","←最終支給月",IF(X34&lt;51300,IF(X35&gt;=51300,"←収入回復届出①",""),""))</f>
        <v/>
      </c>
    </row>
  </sheetData>
  <sheetProtection password="E3F2" sheet="1" objects="1" scenarios="1"/>
  <mergeCells count="46">
    <mergeCell ref="R12:R13"/>
    <mergeCell ref="S12:S13"/>
    <mergeCell ref="B1:Y1"/>
    <mergeCell ref="B10:B13"/>
    <mergeCell ref="C10:C13"/>
    <mergeCell ref="D10:D13"/>
    <mergeCell ref="E10:U10"/>
    <mergeCell ref="E11:I11"/>
    <mergeCell ref="J11:T11"/>
    <mergeCell ref="U11:U13"/>
    <mergeCell ref="E12:E13"/>
    <mergeCell ref="F12:F13"/>
    <mergeCell ref="B7:D7"/>
    <mergeCell ref="B8:D8"/>
    <mergeCell ref="P32:P33"/>
    <mergeCell ref="P12:P13"/>
    <mergeCell ref="L12:L13"/>
    <mergeCell ref="C30:C33"/>
    <mergeCell ref="D30:D33"/>
    <mergeCell ref="E30:U30"/>
    <mergeCell ref="I32:I33"/>
    <mergeCell ref="K32:K33"/>
    <mergeCell ref="L32:L33"/>
    <mergeCell ref="T12:T13"/>
    <mergeCell ref="H12:H13"/>
    <mergeCell ref="I12:I13"/>
    <mergeCell ref="J12:J13"/>
    <mergeCell ref="K12:K13"/>
    <mergeCell ref="G12:G13"/>
    <mergeCell ref="Q12:Q13"/>
    <mergeCell ref="B30:B33"/>
    <mergeCell ref="Q32:Q33"/>
    <mergeCell ref="R32:R33"/>
    <mergeCell ref="W30:X30"/>
    <mergeCell ref="E31:I31"/>
    <mergeCell ref="J31:T31"/>
    <mergeCell ref="U31:U33"/>
    <mergeCell ref="W31:W33"/>
    <mergeCell ref="X31:X33"/>
    <mergeCell ref="E32:E33"/>
    <mergeCell ref="F32:F33"/>
    <mergeCell ref="G32:G33"/>
    <mergeCell ref="H32:H33"/>
    <mergeCell ref="S32:S33"/>
    <mergeCell ref="T32:T33"/>
    <mergeCell ref="J32:J33"/>
  </mergeCells>
  <phoneticPr fontId="2"/>
  <dataValidations count="1">
    <dataValidation type="list" allowBlank="1" showInputMessage="1" showErrorMessage="1" sqref="D14:D28 D34:D48 J34:J48 J14:J28 E7:E8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1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'参考（削除不可）'!$H$39:$H$41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view="pageBreakPreview" zoomScaleNormal="100" zoomScaleSheetLayoutView="100" workbookViewId="0">
      <selection activeCell="C3" sqref="C3"/>
    </sheetView>
  </sheetViews>
  <sheetFormatPr defaultRowHeight="18"/>
  <cols>
    <col min="1" max="1" width="1.3984375" style="1" customWidth="1"/>
    <col min="2" max="2" width="8.296875" style="1" customWidth="1"/>
    <col min="3" max="3" width="12.296875" style="1" customWidth="1"/>
    <col min="4" max="4" width="6" style="3" customWidth="1"/>
    <col min="5" max="5" width="10.796875" style="1" customWidth="1"/>
    <col min="6" max="6" width="10.5" style="1" customWidth="1"/>
    <col min="7" max="7" width="10.796875" style="1" customWidth="1"/>
    <col min="8" max="8" width="6" style="3" customWidth="1"/>
    <col min="9" max="9" width="10.796875" style="1" customWidth="1"/>
    <col min="10" max="10" width="9.296875" style="1" customWidth="1"/>
    <col min="11" max="16" width="10.796875" style="1" customWidth="1"/>
    <col min="17" max="17" width="10.5" style="1" customWidth="1"/>
    <col min="18" max="18" width="10.796875" style="1" customWidth="1"/>
    <col min="19" max="19" width="6" style="3" customWidth="1"/>
    <col min="20" max="20" width="10.796875" style="1" customWidth="1"/>
    <col min="21" max="21" width="10.69921875" style="1" customWidth="1"/>
    <col min="22" max="22" width="1.3984375" style="1" customWidth="1"/>
    <col min="23" max="24" width="10.69921875" style="1" customWidth="1"/>
    <col min="25" max="25" width="14.796875" style="1" customWidth="1"/>
    <col min="26" max="26" width="3.8984375" style="1" customWidth="1"/>
    <col min="27" max="32" width="8.796875" style="1"/>
    <col min="33" max="33" width="16.69921875" style="1" customWidth="1"/>
    <col min="34" max="36" width="16.3984375" style="1" customWidth="1"/>
    <col min="37" max="16384" width="8.796875" style="1"/>
  </cols>
  <sheetData>
    <row r="1" spans="1:31" ht="49.2" customHeight="1">
      <c r="B1" s="153" t="s">
        <v>75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3"/>
    </row>
    <row r="2" spans="1:31" ht="18.600000000000001" thickBot="1"/>
    <row r="3" spans="1:31" ht="19.2" thickTop="1" thickBot="1">
      <c r="B3" s="44" t="s">
        <v>53</v>
      </c>
      <c r="C3" s="85">
        <v>2025</v>
      </c>
      <c r="E3" s="1" t="str">
        <f>"※１…"&amp;C3-1&amp;"年1月1日に在住していた自治体が、政令指定都市の場合は「✓」を入れてください。"</f>
        <v>※１…2024年1月1日に在住していた自治体が、政令指定都市の場合は「✓」を入れてください。</v>
      </c>
      <c r="T3" s="36"/>
      <c r="U3" s="1" t="s">
        <v>61</v>
      </c>
    </row>
    <row r="4" spans="1:31" ht="18.600000000000001" thickTop="1">
      <c r="B4" s="44" t="s">
        <v>0</v>
      </c>
      <c r="C4" s="86"/>
      <c r="E4" s="1" t="str">
        <f>"※２…"&amp;C3&amp;"年1月1日に在住していた自治体が、政令指定都市の場合は「✓」を入れてください。"</f>
        <v>※２…2025年1月1日に在住していた自治体が、政令指定都市の場合は「✓」を入れてください。</v>
      </c>
    </row>
    <row r="5" spans="1:31" ht="18.600000000000001" thickBot="1">
      <c r="B5" s="44" t="s">
        <v>1</v>
      </c>
      <c r="C5" s="87"/>
    </row>
    <row r="6" spans="1:31" ht="26.4" customHeight="1" thickTop="1" thickBot="1">
      <c r="B6" s="131" t="s">
        <v>87</v>
      </c>
      <c r="C6" s="135"/>
      <c r="D6" s="132"/>
    </row>
    <row r="7" spans="1:31" ht="18.600000000000001" thickTop="1">
      <c r="B7" s="157" t="str">
        <f>W14</f>
        <v>2024年度課税情報(2023年所得)</v>
      </c>
      <c r="C7" s="157"/>
      <c r="D7" s="158"/>
      <c r="E7" s="133"/>
    </row>
    <row r="8" spans="1:31" ht="18.600000000000001" thickBot="1">
      <c r="B8" s="157" t="str">
        <f>W17</f>
        <v>2025年度課税情報(2024年所得)</v>
      </c>
      <c r="C8" s="157"/>
      <c r="D8" s="158"/>
      <c r="E8" s="134"/>
    </row>
    <row r="9" spans="1:31" ht="18.600000000000001" thickTop="1">
      <c r="U9" s="120" t="s">
        <v>74</v>
      </c>
    </row>
    <row r="10" spans="1:31" ht="18" customHeight="1">
      <c r="B10" s="136" t="s">
        <v>94</v>
      </c>
      <c r="C10" s="149" t="s">
        <v>91</v>
      </c>
      <c r="D10" s="136" t="s">
        <v>45</v>
      </c>
      <c r="E10" s="152" t="s">
        <v>88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31">
      <c r="B11" s="137"/>
      <c r="C11" s="150"/>
      <c r="D11" s="137"/>
      <c r="E11" s="154" t="s">
        <v>39</v>
      </c>
      <c r="F11" s="155"/>
      <c r="G11" s="155"/>
      <c r="H11" s="155"/>
      <c r="I11" s="156"/>
      <c r="J11" s="154" t="s">
        <v>40</v>
      </c>
      <c r="K11" s="155"/>
      <c r="L11" s="155"/>
      <c r="M11" s="155"/>
      <c r="N11" s="155"/>
      <c r="O11" s="155"/>
      <c r="P11" s="155"/>
      <c r="Q11" s="155"/>
      <c r="R11" s="155"/>
      <c r="S11" s="155"/>
      <c r="T11" s="156"/>
      <c r="U11" s="144" t="s">
        <v>48</v>
      </c>
      <c r="AA11" s="2"/>
      <c r="AB11" s="17" t="s">
        <v>62</v>
      </c>
      <c r="AC11" s="17" t="s">
        <v>63</v>
      </c>
      <c r="AD11" s="17" t="s">
        <v>64</v>
      </c>
      <c r="AE11" s="17" t="s">
        <v>65</v>
      </c>
    </row>
    <row r="12" spans="1:31" ht="21" customHeight="1">
      <c r="B12" s="137"/>
      <c r="C12" s="150"/>
      <c r="D12" s="137"/>
      <c r="E12" s="136" t="s">
        <v>43</v>
      </c>
      <c r="F12" s="136" t="s">
        <v>58</v>
      </c>
      <c r="G12" s="136" t="s">
        <v>42</v>
      </c>
      <c r="H12" s="136" t="s">
        <v>46</v>
      </c>
      <c r="I12" s="136" t="s">
        <v>59</v>
      </c>
      <c r="J12" s="136" t="s">
        <v>47</v>
      </c>
      <c r="K12" s="136" t="s">
        <v>37</v>
      </c>
      <c r="L12" s="148" t="s">
        <v>38</v>
      </c>
      <c r="M12" s="10"/>
      <c r="N12" s="10"/>
      <c r="O12" s="11"/>
      <c r="P12" s="136" t="s">
        <v>44</v>
      </c>
      <c r="Q12" s="136" t="s">
        <v>58</v>
      </c>
      <c r="R12" s="136" t="s">
        <v>41</v>
      </c>
      <c r="S12" s="136" t="s">
        <v>46</v>
      </c>
      <c r="T12" s="136" t="s">
        <v>60</v>
      </c>
      <c r="U12" s="144"/>
      <c r="AA12" s="37" t="s">
        <v>92</v>
      </c>
      <c r="AB12" s="4" t="s">
        <v>51</v>
      </c>
      <c r="AC12" s="4" t="s">
        <v>51</v>
      </c>
      <c r="AD12" s="4" t="s">
        <v>52</v>
      </c>
      <c r="AE12" s="4" t="s">
        <v>52</v>
      </c>
    </row>
    <row r="13" spans="1:31" ht="50.4" customHeight="1" thickBot="1">
      <c r="B13" s="138"/>
      <c r="C13" s="151"/>
      <c r="D13" s="137"/>
      <c r="E13" s="137"/>
      <c r="F13" s="138"/>
      <c r="G13" s="137"/>
      <c r="H13" s="138"/>
      <c r="I13" s="138"/>
      <c r="J13" s="137"/>
      <c r="K13" s="137"/>
      <c r="L13" s="138"/>
      <c r="M13" s="18" t="s">
        <v>69</v>
      </c>
      <c r="N13" s="18" t="s">
        <v>71</v>
      </c>
      <c r="O13" s="5" t="s">
        <v>73</v>
      </c>
      <c r="P13" s="138"/>
      <c r="Q13" s="138"/>
      <c r="R13" s="138"/>
      <c r="S13" s="138"/>
      <c r="T13" s="138"/>
      <c r="U13" s="144"/>
      <c r="W13" s="39" t="s">
        <v>67</v>
      </c>
      <c r="AA13" s="37" t="s">
        <v>93</v>
      </c>
      <c r="AB13" s="4" t="s">
        <v>51</v>
      </c>
      <c r="AC13" s="4" t="s">
        <v>52</v>
      </c>
      <c r="AD13" s="4" t="s">
        <v>51</v>
      </c>
      <c r="AE13" s="4" t="s">
        <v>52</v>
      </c>
    </row>
    <row r="14" spans="1:31" ht="19.2" thickTop="1" thickBot="1">
      <c r="B14" s="12" t="str">
        <f>IF($E$7="✓",IF(AND($C$5&gt;='参考（削除不可）'!$C$3,$C$5&lt;='参考（削除不可）'!$D$3),"✓",""),"")</f>
        <v/>
      </c>
      <c r="C14" s="23">
        <f>DATE($C$3,4,1)</f>
        <v>45748</v>
      </c>
      <c r="D14" s="88"/>
      <c r="E14" s="89"/>
      <c r="F14" s="24">
        <f t="shared" ref="F14:F28" si="0">IF($B14="✓",IF($J14="✓",IF($J34="✓",0,0),IF($J34="✓",$AC14,$AB14)),0)</f>
        <v>0</v>
      </c>
      <c r="G14" s="93"/>
      <c r="H14" s="25">
        <f>IF(D14="✓",3/4,1)</f>
        <v>1</v>
      </c>
      <c r="I14" s="19">
        <f>MAX(ROUNDDOWN(((E14-F14)*0.06-G14*H14),-2),0)</f>
        <v>0</v>
      </c>
      <c r="J14" s="94"/>
      <c r="K14" s="104"/>
      <c r="L14" s="24" t="str">
        <f>IF(J14="✓",IFERROR(MAX(IF(M14&lt;=0,N14-O14,M14),0),"-"),"-")</f>
        <v>-</v>
      </c>
      <c r="M14" s="100"/>
      <c r="N14" s="101"/>
      <c r="O14" s="21" t="str">
        <f>IF(J14="✓",E14,"-")</f>
        <v>-</v>
      </c>
      <c r="P14" s="15">
        <f>IF(J14="✓",MAX(K14-L14,0),0)</f>
        <v>0</v>
      </c>
      <c r="Q14" s="15" t="str">
        <f t="shared" ref="Q14:Q28" si="1">IF(J14="✓",IF($B14="✓",IF($J14="✓",IF($J34="✓",$AE14,$AD14),0),0),"-")</f>
        <v>-</v>
      </c>
      <c r="R14" s="15" t="str">
        <f>IF(J14="✓",G14,"-")</f>
        <v>-</v>
      </c>
      <c r="S14" s="14" t="str">
        <f>IF(J14="✓",IF(D14="✓",3/4,1),"-")</f>
        <v>-</v>
      </c>
      <c r="T14" s="15" t="str">
        <f>IF(J14="✓",MAX(ROUNDDOWN(((P14-Q14)*0.06-R14*S14),-2),0),"-")</f>
        <v>-</v>
      </c>
      <c r="U14" s="15">
        <f>IF(J14="✓",T14,I14)</f>
        <v>0</v>
      </c>
      <c r="V14" s="40"/>
      <c r="W14" s="41" t="str">
        <f>$C$3-1&amp;"年度課税情報("&amp;$C$3-2&amp;"年所得)"</f>
        <v>2024年度課税情報(2023年所得)</v>
      </c>
      <c r="X14" s="40"/>
      <c r="Y14" s="40"/>
      <c r="Z14" s="40"/>
      <c r="AA14" s="4"/>
      <c r="AB14" s="84">
        <f t="shared" ref="AB14:AB28" si="2">IF($B14="✓",IF($E14&gt;=$E34,120000,0),0)</f>
        <v>0</v>
      </c>
      <c r="AC14" s="84">
        <f t="shared" ref="AC14:AC28" si="3">IF($B14="✓",IF($E14&gt;=$P34,120000,0),0)</f>
        <v>0</v>
      </c>
      <c r="AD14" s="84">
        <f t="shared" ref="AD14:AD28" si="4">IF($B14="✓",IF($P14&gt;=$E34,120000,0),0)</f>
        <v>0</v>
      </c>
      <c r="AE14" s="84">
        <f t="shared" ref="AE14:AE28" si="5">IF($B14="✓",IF($P14&gt;=$P34,120000,0),0)</f>
        <v>0</v>
      </c>
    </row>
    <row r="15" spans="1:31" ht="18.600000000000001" thickTop="1">
      <c r="B15" s="12" t="str">
        <f>IF($E$7="✓",IF(AND($C$5&gt;='参考（削除不可）'!$C$3,$C$5&lt;='参考（削除不可）'!$D$3),"✓",""),"")</f>
        <v/>
      </c>
      <c r="C15" s="13">
        <f>EDATE(C14,1)</f>
        <v>45778</v>
      </c>
      <c r="D15" s="29" t="str">
        <f>IF($D$14="✓",$D$14,"")</f>
        <v/>
      </c>
      <c r="E15" s="30">
        <f>$E$14</f>
        <v>0</v>
      </c>
      <c r="F15" s="15">
        <f t="shared" si="0"/>
        <v>0</v>
      </c>
      <c r="G15" s="30">
        <f>$G$14</f>
        <v>0</v>
      </c>
      <c r="H15" s="14">
        <f t="shared" ref="H15:H28" si="6">IF(D15="✓",3/4,1)</f>
        <v>1</v>
      </c>
      <c r="I15" s="19">
        <f t="shared" ref="I15:I28" si="7">MAX(ROUNDDOWN(((E15-F15)*0.06-G15*H15),-2),0)</f>
        <v>0</v>
      </c>
      <c r="J15" s="95"/>
      <c r="K15" s="105"/>
      <c r="L15" s="24" t="str">
        <f>IF(J15="✓",IFERROR(MAX(IF(M15&lt;=0,N15-O15,M15),0),"-"),"-")</f>
        <v>-</v>
      </c>
      <c r="M15" s="34" t="str">
        <f>IF(J15="✓",$M$14,"-")</f>
        <v>-</v>
      </c>
      <c r="N15" s="34" t="str">
        <f>IF(J15="✓",$N$14,"-")</f>
        <v>-</v>
      </c>
      <c r="O15" s="21" t="str">
        <f t="shared" ref="O15:O28" si="8">IF(J15="✓",E15,"-")</f>
        <v>-</v>
      </c>
      <c r="P15" s="15">
        <f t="shared" ref="P15:P28" si="9">IF(J15="✓",MAX(K15-L15,0),0)</f>
        <v>0</v>
      </c>
      <c r="Q15" s="15" t="str">
        <f t="shared" si="1"/>
        <v>-</v>
      </c>
      <c r="R15" s="15" t="str">
        <f t="shared" ref="R15:R28" si="10">IF(J15="✓",G15,"-")</f>
        <v>-</v>
      </c>
      <c r="S15" s="14" t="str">
        <f t="shared" ref="S15:S28" si="11">IF(J15="✓",IF(D15="✓",3/4,1),"-")</f>
        <v>-</v>
      </c>
      <c r="T15" s="15" t="str">
        <f t="shared" ref="T15:T28" si="12">IF(J15="✓",MAX(ROUNDDOWN(((P15-Q15)*0.06-R15*S15),-2),0),"-")</f>
        <v>-</v>
      </c>
      <c r="U15" s="15">
        <f t="shared" ref="U15:U28" si="13">IF(J15="✓",T15,I15)</f>
        <v>0</v>
      </c>
      <c r="V15" s="40"/>
      <c r="W15" s="42" t="s">
        <v>66</v>
      </c>
      <c r="X15" s="43"/>
      <c r="Y15" s="40"/>
      <c r="Z15" s="40"/>
      <c r="AA15" s="4"/>
      <c r="AB15" s="84">
        <f t="shared" si="2"/>
        <v>0</v>
      </c>
      <c r="AC15" s="84">
        <f t="shared" si="3"/>
        <v>0</v>
      </c>
      <c r="AD15" s="84">
        <f t="shared" si="4"/>
        <v>0</v>
      </c>
      <c r="AE15" s="84">
        <f t="shared" si="5"/>
        <v>0</v>
      </c>
    </row>
    <row r="16" spans="1:31" ht="18.600000000000001" thickBot="1">
      <c r="A16" s="83"/>
      <c r="B16" s="50" t="str">
        <f>IF($E$7="✓",IF(AND($C$5&gt;='参考（削除不可）'!$C$3,$C$5&lt;='参考（削除不可）'!$D$3),"✓",""),"")</f>
        <v/>
      </c>
      <c r="C16" s="51">
        <f>EDATE(C15,1)</f>
        <v>45809</v>
      </c>
      <c r="D16" s="28" t="str">
        <f>IF($D$14="✓",$D$14,"")</f>
        <v/>
      </c>
      <c r="E16" s="27">
        <f>$E$14</f>
        <v>0</v>
      </c>
      <c r="F16" s="52">
        <f t="shared" si="0"/>
        <v>0</v>
      </c>
      <c r="G16" s="27">
        <f>$G$14</f>
        <v>0</v>
      </c>
      <c r="H16" s="53">
        <f t="shared" si="6"/>
        <v>1</v>
      </c>
      <c r="I16" s="54">
        <f t="shared" si="7"/>
        <v>0</v>
      </c>
      <c r="J16" s="96"/>
      <c r="K16" s="106"/>
      <c r="L16" s="55" t="str">
        <f t="shared" ref="L16:L17" si="14">IF(J16="✓",IFERROR(MAX(IF(M16&lt;=0,N16-O16,M16),0),"-"),"-")</f>
        <v>-</v>
      </c>
      <c r="M16" s="35" t="str">
        <f>IF(J16="✓",$M$14,"-")</f>
        <v>-</v>
      </c>
      <c r="N16" s="35" t="str">
        <f>IF(J16="✓",$N$14,"-")</f>
        <v>-</v>
      </c>
      <c r="O16" s="56" t="str">
        <f t="shared" si="8"/>
        <v>-</v>
      </c>
      <c r="P16" s="52">
        <f t="shared" si="9"/>
        <v>0</v>
      </c>
      <c r="Q16" s="52" t="str">
        <f t="shared" si="1"/>
        <v>-</v>
      </c>
      <c r="R16" s="52" t="str">
        <f t="shared" si="10"/>
        <v>-</v>
      </c>
      <c r="S16" s="53" t="str">
        <f t="shared" si="11"/>
        <v>-</v>
      </c>
      <c r="T16" s="52" t="str">
        <f t="shared" si="12"/>
        <v>-</v>
      </c>
      <c r="U16" s="52">
        <f t="shared" si="13"/>
        <v>0</v>
      </c>
      <c r="V16" s="57"/>
      <c r="W16" s="58" t="s">
        <v>66</v>
      </c>
      <c r="X16" s="57"/>
      <c r="Y16" s="77"/>
      <c r="Z16" s="73"/>
      <c r="AA16" s="4"/>
      <c r="AB16" s="84">
        <f t="shared" si="2"/>
        <v>0</v>
      </c>
      <c r="AC16" s="84">
        <f t="shared" si="3"/>
        <v>0</v>
      </c>
      <c r="AD16" s="84">
        <f t="shared" si="4"/>
        <v>0</v>
      </c>
      <c r="AE16" s="84">
        <f t="shared" si="5"/>
        <v>0</v>
      </c>
    </row>
    <row r="17" spans="1:36" ht="19.2" thickTop="1" thickBot="1">
      <c r="A17" s="67"/>
      <c r="B17" s="59" t="str">
        <f>IF($E$8="✓",IF(AND($C$5&gt;='参考（削除不可）'!$E$3,$C$5&lt;='参考（削除不可）'!$F$3),"✓",""),"")</f>
        <v/>
      </c>
      <c r="C17" s="60">
        <f>EDATE(C16,1)</f>
        <v>45839</v>
      </c>
      <c r="D17" s="90"/>
      <c r="E17" s="91"/>
      <c r="F17" s="61">
        <f t="shared" si="0"/>
        <v>0</v>
      </c>
      <c r="G17" s="92"/>
      <c r="H17" s="62">
        <f t="shared" si="6"/>
        <v>1</v>
      </c>
      <c r="I17" s="63">
        <f>MAX(ROUNDDOWN(((E17-F17)*0.06-G17*H17),-2),0)</f>
        <v>0</v>
      </c>
      <c r="J17" s="97"/>
      <c r="K17" s="107"/>
      <c r="L17" s="61" t="str">
        <f t="shared" si="14"/>
        <v>-</v>
      </c>
      <c r="M17" s="102"/>
      <c r="N17" s="103"/>
      <c r="O17" s="64" t="str">
        <f t="shared" si="8"/>
        <v>-</v>
      </c>
      <c r="P17" s="65">
        <f>IF(J17="✓",MAX(K17-L17,0),0)</f>
        <v>0</v>
      </c>
      <c r="Q17" s="65" t="str">
        <f t="shared" si="1"/>
        <v>-</v>
      </c>
      <c r="R17" s="65" t="str">
        <f t="shared" si="10"/>
        <v>-</v>
      </c>
      <c r="S17" s="66" t="str">
        <f t="shared" si="11"/>
        <v>-</v>
      </c>
      <c r="T17" s="65" t="str">
        <f t="shared" si="12"/>
        <v>-</v>
      </c>
      <c r="U17" s="65">
        <f t="shared" si="13"/>
        <v>0</v>
      </c>
      <c r="V17" s="67"/>
      <c r="W17" s="68" t="str">
        <f>$C$3&amp;"年度課税情報("&amp;$C$3-1&amp;"年所得)"</f>
        <v>2025年度課税情報(2024年所得)</v>
      </c>
      <c r="X17" s="67"/>
      <c r="Y17" s="78"/>
      <c r="Z17" s="74"/>
      <c r="AA17" s="4"/>
      <c r="AB17" s="84">
        <f t="shared" si="2"/>
        <v>0</v>
      </c>
      <c r="AC17" s="84">
        <f t="shared" si="3"/>
        <v>0</v>
      </c>
      <c r="AD17" s="84">
        <f t="shared" si="4"/>
        <v>0</v>
      </c>
      <c r="AE17" s="84">
        <f t="shared" si="5"/>
        <v>0</v>
      </c>
    </row>
    <row r="18" spans="1:36" ht="18.600000000000001" thickTop="1">
      <c r="B18" s="8" t="str">
        <f>IF($E$8="✓",IF(AND($C$5&gt;='参考（削除不可）'!$E$3,$C$5&lt;='参考（削除不可）'!$F$3),"✓",""),"")</f>
        <v/>
      </c>
      <c r="C18" s="9">
        <f t="shared" ref="C18:C28" si="15">EDATE(C17,1)</f>
        <v>45870</v>
      </c>
      <c r="D18" s="32" t="str">
        <f t="shared" ref="D18:D28" si="16">IF($D$17="✓",$D$17,"")</f>
        <v/>
      </c>
      <c r="E18" s="31">
        <f t="shared" ref="E18:E28" si="17">$E$17</f>
        <v>0</v>
      </c>
      <c r="F18" s="16">
        <f t="shared" si="0"/>
        <v>0</v>
      </c>
      <c r="G18" s="31">
        <f>$G$17</f>
        <v>0</v>
      </c>
      <c r="H18" s="7">
        <f t="shared" si="6"/>
        <v>1</v>
      </c>
      <c r="I18" s="20">
        <f t="shared" si="7"/>
        <v>0</v>
      </c>
      <c r="J18" s="98"/>
      <c r="K18" s="108"/>
      <c r="L18" s="26" t="str">
        <f>IF(J18="✓",IFERROR(MAX(IF(M18&lt;=0,N18-O18,M18),0),"-"),"-")</f>
        <v>-</v>
      </c>
      <c r="M18" s="33" t="str">
        <f t="shared" ref="M18" si="18">IF(J18="✓",$M$17,"-")</f>
        <v>-</v>
      </c>
      <c r="N18" s="33" t="str">
        <f t="shared" ref="N18" si="19">IF(J18="✓",$N$17,"-")</f>
        <v>-</v>
      </c>
      <c r="O18" s="22" t="str">
        <f t="shared" si="8"/>
        <v>-</v>
      </c>
      <c r="P18" s="16">
        <f t="shared" si="9"/>
        <v>0</v>
      </c>
      <c r="Q18" s="16" t="str">
        <f t="shared" si="1"/>
        <v>-</v>
      </c>
      <c r="R18" s="16" t="str">
        <f t="shared" si="10"/>
        <v>-</v>
      </c>
      <c r="S18" s="7" t="str">
        <f t="shared" si="11"/>
        <v>-</v>
      </c>
      <c r="T18" s="16" t="str">
        <f t="shared" si="12"/>
        <v>-</v>
      </c>
      <c r="U18" s="16">
        <f t="shared" si="13"/>
        <v>0</v>
      </c>
      <c r="W18" s="38" t="s">
        <v>66</v>
      </c>
      <c r="AA18" s="4"/>
      <c r="AB18" s="84">
        <f t="shared" si="2"/>
        <v>0</v>
      </c>
      <c r="AC18" s="84">
        <f t="shared" si="3"/>
        <v>0</v>
      </c>
      <c r="AD18" s="84">
        <f t="shared" si="4"/>
        <v>0</v>
      </c>
      <c r="AE18" s="84">
        <f t="shared" si="5"/>
        <v>0</v>
      </c>
    </row>
    <row r="19" spans="1:36">
      <c r="B19" s="8" t="str">
        <f>IF($E$8="✓",IF(AND($C$5&gt;='参考（削除不可）'!$E$3,$C$5&lt;='参考（削除不可）'!$F$3),"✓",""),"")</f>
        <v/>
      </c>
      <c r="C19" s="9">
        <f t="shared" si="15"/>
        <v>45901</v>
      </c>
      <c r="D19" s="6" t="str">
        <f t="shared" si="16"/>
        <v/>
      </c>
      <c r="E19" s="16">
        <f t="shared" si="17"/>
        <v>0</v>
      </c>
      <c r="F19" s="16">
        <f t="shared" si="0"/>
        <v>0</v>
      </c>
      <c r="G19" s="16">
        <f t="shared" ref="G19:G28" si="20">$G$17</f>
        <v>0</v>
      </c>
      <c r="H19" s="7">
        <f t="shared" si="6"/>
        <v>1</v>
      </c>
      <c r="I19" s="20">
        <f t="shared" si="7"/>
        <v>0</v>
      </c>
      <c r="J19" s="98"/>
      <c r="K19" s="108"/>
      <c r="L19" s="26" t="str">
        <f>IF(J19="✓",IFERROR(MAX(IF(M19&lt;=0,N19-O19,M19),0),"-"),"-")</f>
        <v>-</v>
      </c>
      <c r="M19" s="33" t="str">
        <f>IF(J19="✓",$M$17,"-")</f>
        <v>-</v>
      </c>
      <c r="N19" s="33" t="str">
        <f>IF(J19="✓",$N$17,"-")</f>
        <v>-</v>
      </c>
      <c r="O19" s="22" t="str">
        <f>IF(J19="✓",E19,"-")</f>
        <v>-</v>
      </c>
      <c r="P19" s="16">
        <f t="shared" si="9"/>
        <v>0</v>
      </c>
      <c r="Q19" s="16" t="str">
        <f t="shared" si="1"/>
        <v>-</v>
      </c>
      <c r="R19" s="16" t="str">
        <f t="shared" si="10"/>
        <v>-</v>
      </c>
      <c r="S19" s="7" t="str">
        <f t="shared" si="11"/>
        <v>-</v>
      </c>
      <c r="T19" s="16" t="str">
        <f t="shared" si="12"/>
        <v>-</v>
      </c>
      <c r="U19" s="16">
        <f t="shared" si="13"/>
        <v>0</v>
      </c>
      <c r="W19" s="38" t="s">
        <v>66</v>
      </c>
      <c r="AA19" s="4"/>
      <c r="AB19" s="84">
        <f t="shared" si="2"/>
        <v>0</v>
      </c>
      <c r="AC19" s="84">
        <f t="shared" si="3"/>
        <v>0</v>
      </c>
      <c r="AD19" s="84">
        <f t="shared" si="4"/>
        <v>0</v>
      </c>
      <c r="AE19" s="84">
        <f t="shared" si="5"/>
        <v>0</v>
      </c>
    </row>
    <row r="20" spans="1:36">
      <c r="B20" s="8" t="str">
        <f>IF($E$8="✓",IF(AND($C$5&gt;='参考（削除不可）'!$E$3,$C$5&lt;='参考（削除不可）'!$F$3),"✓",""),"")</f>
        <v/>
      </c>
      <c r="C20" s="9">
        <f t="shared" si="15"/>
        <v>45931</v>
      </c>
      <c r="D20" s="6" t="str">
        <f t="shared" si="16"/>
        <v/>
      </c>
      <c r="E20" s="16">
        <f t="shared" si="17"/>
        <v>0</v>
      </c>
      <c r="F20" s="16">
        <f t="shared" si="0"/>
        <v>0</v>
      </c>
      <c r="G20" s="16">
        <f t="shared" si="20"/>
        <v>0</v>
      </c>
      <c r="H20" s="7">
        <f t="shared" si="6"/>
        <v>1</v>
      </c>
      <c r="I20" s="20">
        <f t="shared" si="7"/>
        <v>0</v>
      </c>
      <c r="J20" s="98"/>
      <c r="K20" s="108"/>
      <c r="L20" s="26" t="str">
        <f t="shared" ref="L20:L28" si="21">IF(J20="✓",IFERROR(MAX(IF(M20&lt;=0,N20-O20,M20),0),"-"),"-")</f>
        <v>-</v>
      </c>
      <c r="M20" s="33" t="str">
        <f t="shared" ref="M20:M28" si="22">IF(J20="✓",$M$17,"-")</f>
        <v>-</v>
      </c>
      <c r="N20" s="33" t="str">
        <f t="shared" ref="N20:N28" si="23">IF(J20="✓",$N$17,"-")</f>
        <v>-</v>
      </c>
      <c r="O20" s="22" t="str">
        <f t="shared" si="8"/>
        <v>-</v>
      </c>
      <c r="P20" s="16">
        <f t="shared" si="9"/>
        <v>0</v>
      </c>
      <c r="Q20" s="16" t="str">
        <f t="shared" si="1"/>
        <v>-</v>
      </c>
      <c r="R20" s="16" t="str">
        <f t="shared" si="10"/>
        <v>-</v>
      </c>
      <c r="S20" s="7" t="str">
        <f t="shared" si="11"/>
        <v>-</v>
      </c>
      <c r="T20" s="16" t="str">
        <f t="shared" si="12"/>
        <v>-</v>
      </c>
      <c r="U20" s="16">
        <f t="shared" si="13"/>
        <v>0</v>
      </c>
      <c r="W20" s="38" t="s">
        <v>66</v>
      </c>
      <c r="AA20" s="2"/>
      <c r="AB20" s="84">
        <f t="shared" si="2"/>
        <v>0</v>
      </c>
      <c r="AC20" s="84">
        <f t="shared" si="3"/>
        <v>0</v>
      </c>
      <c r="AD20" s="84">
        <f t="shared" si="4"/>
        <v>0</v>
      </c>
      <c r="AE20" s="84">
        <f t="shared" si="5"/>
        <v>0</v>
      </c>
    </row>
    <row r="21" spans="1:36">
      <c r="B21" s="8" t="str">
        <f>IF($E$8="✓",IF(AND($C$5&gt;='参考（削除不可）'!$E$3,$C$5&lt;='参考（削除不可）'!$F$3),"✓",""),"")</f>
        <v/>
      </c>
      <c r="C21" s="9">
        <f t="shared" si="15"/>
        <v>45962</v>
      </c>
      <c r="D21" s="6" t="str">
        <f t="shared" si="16"/>
        <v/>
      </c>
      <c r="E21" s="16">
        <f t="shared" si="17"/>
        <v>0</v>
      </c>
      <c r="F21" s="16">
        <f t="shared" si="0"/>
        <v>0</v>
      </c>
      <c r="G21" s="16">
        <f t="shared" si="20"/>
        <v>0</v>
      </c>
      <c r="H21" s="7">
        <f t="shared" si="6"/>
        <v>1</v>
      </c>
      <c r="I21" s="20">
        <f t="shared" si="7"/>
        <v>0</v>
      </c>
      <c r="J21" s="98"/>
      <c r="K21" s="108"/>
      <c r="L21" s="26" t="str">
        <f t="shared" si="21"/>
        <v>-</v>
      </c>
      <c r="M21" s="33" t="str">
        <f t="shared" si="22"/>
        <v>-</v>
      </c>
      <c r="N21" s="33" t="str">
        <f t="shared" si="23"/>
        <v>-</v>
      </c>
      <c r="O21" s="22" t="str">
        <f t="shared" si="8"/>
        <v>-</v>
      </c>
      <c r="P21" s="16">
        <f t="shared" si="9"/>
        <v>0</v>
      </c>
      <c r="Q21" s="16" t="str">
        <f t="shared" si="1"/>
        <v>-</v>
      </c>
      <c r="R21" s="16" t="str">
        <f t="shared" si="10"/>
        <v>-</v>
      </c>
      <c r="S21" s="7" t="str">
        <f t="shared" si="11"/>
        <v>-</v>
      </c>
      <c r="T21" s="16" t="str">
        <f t="shared" si="12"/>
        <v>-</v>
      </c>
      <c r="U21" s="16">
        <f t="shared" si="13"/>
        <v>0</v>
      </c>
      <c r="W21" s="38" t="s">
        <v>66</v>
      </c>
      <c r="AA21" s="2"/>
      <c r="AB21" s="84">
        <f t="shared" si="2"/>
        <v>0</v>
      </c>
      <c r="AC21" s="84">
        <f t="shared" si="3"/>
        <v>0</v>
      </c>
      <c r="AD21" s="84">
        <f t="shared" si="4"/>
        <v>0</v>
      </c>
      <c r="AE21" s="84">
        <f t="shared" si="5"/>
        <v>0</v>
      </c>
    </row>
    <row r="22" spans="1:36">
      <c r="B22" s="8" t="str">
        <f>IF($E$8="✓",IF(AND($C$5&gt;='参考（削除不可）'!$E$3,$C$5&lt;='参考（削除不可）'!$F$3),"✓",""),"")</f>
        <v/>
      </c>
      <c r="C22" s="9">
        <f t="shared" si="15"/>
        <v>45992</v>
      </c>
      <c r="D22" s="6" t="str">
        <f t="shared" si="16"/>
        <v/>
      </c>
      <c r="E22" s="16">
        <f t="shared" si="17"/>
        <v>0</v>
      </c>
      <c r="F22" s="16">
        <f t="shared" si="0"/>
        <v>0</v>
      </c>
      <c r="G22" s="16">
        <f t="shared" si="20"/>
        <v>0</v>
      </c>
      <c r="H22" s="7">
        <f t="shared" si="6"/>
        <v>1</v>
      </c>
      <c r="I22" s="20">
        <f t="shared" si="7"/>
        <v>0</v>
      </c>
      <c r="J22" s="98"/>
      <c r="K22" s="108"/>
      <c r="L22" s="26" t="str">
        <f t="shared" si="21"/>
        <v>-</v>
      </c>
      <c r="M22" s="33" t="str">
        <f t="shared" si="22"/>
        <v>-</v>
      </c>
      <c r="N22" s="33" t="str">
        <f t="shared" si="23"/>
        <v>-</v>
      </c>
      <c r="O22" s="22" t="str">
        <f t="shared" si="8"/>
        <v>-</v>
      </c>
      <c r="P22" s="16">
        <f t="shared" si="9"/>
        <v>0</v>
      </c>
      <c r="Q22" s="16" t="str">
        <f t="shared" si="1"/>
        <v>-</v>
      </c>
      <c r="R22" s="16" t="str">
        <f t="shared" si="10"/>
        <v>-</v>
      </c>
      <c r="S22" s="7" t="str">
        <f t="shared" si="11"/>
        <v>-</v>
      </c>
      <c r="T22" s="16" t="str">
        <f t="shared" si="12"/>
        <v>-</v>
      </c>
      <c r="U22" s="16">
        <f t="shared" si="13"/>
        <v>0</v>
      </c>
      <c r="W22" s="38" t="s">
        <v>66</v>
      </c>
      <c r="AA22" s="2"/>
      <c r="AB22" s="84">
        <f t="shared" si="2"/>
        <v>0</v>
      </c>
      <c r="AC22" s="84">
        <f t="shared" si="3"/>
        <v>0</v>
      </c>
      <c r="AD22" s="84">
        <f t="shared" si="4"/>
        <v>0</v>
      </c>
      <c r="AE22" s="84">
        <f t="shared" si="5"/>
        <v>0</v>
      </c>
    </row>
    <row r="23" spans="1:36">
      <c r="B23" s="8" t="str">
        <f>IF($E$8="✓",IF(AND($C$5&gt;='参考（削除不可）'!$E$3,$C$5&lt;='参考（削除不可）'!$F$3),"✓",""),"")</f>
        <v/>
      </c>
      <c r="C23" s="9">
        <f t="shared" si="15"/>
        <v>46023</v>
      </c>
      <c r="D23" s="6" t="str">
        <f t="shared" si="16"/>
        <v/>
      </c>
      <c r="E23" s="16">
        <f t="shared" si="17"/>
        <v>0</v>
      </c>
      <c r="F23" s="16">
        <f t="shared" si="0"/>
        <v>0</v>
      </c>
      <c r="G23" s="16">
        <f t="shared" si="20"/>
        <v>0</v>
      </c>
      <c r="H23" s="7">
        <f t="shared" si="6"/>
        <v>1</v>
      </c>
      <c r="I23" s="20">
        <f t="shared" si="7"/>
        <v>0</v>
      </c>
      <c r="J23" s="98"/>
      <c r="K23" s="108"/>
      <c r="L23" s="26" t="str">
        <f t="shared" si="21"/>
        <v>-</v>
      </c>
      <c r="M23" s="33" t="str">
        <f t="shared" si="22"/>
        <v>-</v>
      </c>
      <c r="N23" s="33" t="str">
        <f t="shared" si="23"/>
        <v>-</v>
      </c>
      <c r="O23" s="22" t="str">
        <f t="shared" si="8"/>
        <v>-</v>
      </c>
      <c r="P23" s="16">
        <f t="shared" si="9"/>
        <v>0</v>
      </c>
      <c r="Q23" s="16" t="str">
        <f t="shared" si="1"/>
        <v>-</v>
      </c>
      <c r="R23" s="16" t="str">
        <f t="shared" si="10"/>
        <v>-</v>
      </c>
      <c r="S23" s="7" t="str">
        <f t="shared" si="11"/>
        <v>-</v>
      </c>
      <c r="T23" s="16" t="str">
        <f t="shared" si="12"/>
        <v>-</v>
      </c>
      <c r="U23" s="16">
        <f t="shared" si="13"/>
        <v>0</v>
      </c>
      <c r="W23" s="38" t="s">
        <v>66</v>
      </c>
      <c r="AA23" s="2"/>
      <c r="AB23" s="84">
        <f t="shared" si="2"/>
        <v>0</v>
      </c>
      <c r="AC23" s="84">
        <f t="shared" si="3"/>
        <v>0</v>
      </c>
      <c r="AD23" s="84">
        <f t="shared" si="4"/>
        <v>0</v>
      </c>
      <c r="AE23" s="84">
        <f t="shared" si="5"/>
        <v>0</v>
      </c>
    </row>
    <row r="24" spans="1:36">
      <c r="B24" s="8" t="str">
        <f>IF($E$8="✓",IF(AND($C$5&gt;='参考（削除不可）'!$E$3,$C$5&lt;='参考（削除不可）'!$F$3),"✓",""),"")</f>
        <v/>
      </c>
      <c r="C24" s="9">
        <f t="shared" si="15"/>
        <v>46054</v>
      </c>
      <c r="D24" s="6" t="str">
        <f t="shared" si="16"/>
        <v/>
      </c>
      <c r="E24" s="16">
        <f t="shared" si="17"/>
        <v>0</v>
      </c>
      <c r="F24" s="16">
        <f t="shared" si="0"/>
        <v>0</v>
      </c>
      <c r="G24" s="16">
        <f t="shared" si="20"/>
        <v>0</v>
      </c>
      <c r="H24" s="7">
        <f t="shared" si="6"/>
        <v>1</v>
      </c>
      <c r="I24" s="20">
        <f t="shared" si="7"/>
        <v>0</v>
      </c>
      <c r="J24" s="98"/>
      <c r="K24" s="108"/>
      <c r="L24" s="26" t="str">
        <f t="shared" si="21"/>
        <v>-</v>
      </c>
      <c r="M24" s="33" t="str">
        <f t="shared" si="22"/>
        <v>-</v>
      </c>
      <c r="N24" s="33" t="str">
        <f t="shared" si="23"/>
        <v>-</v>
      </c>
      <c r="O24" s="22" t="str">
        <f t="shared" si="8"/>
        <v>-</v>
      </c>
      <c r="P24" s="16">
        <f t="shared" si="9"/>
        <v>0</v>
      </c>
      <c r="Q24" s="16" t="str">
        <f t="shared" si="1"/>
        <v>-</v>
      </c>
      <c r="R24" s="16" t="str">
        <f t="shared" si="10"/>
        <v>-</v>
      </c>
      <c r="S24" s="7" t="str">
        <f t="shared" si="11"/>
        <v>-</v>
      </c>
      <c r="T24" s="16" t="str">
        <f t="shared" si="12"/>
        <v>-</v>
      </c>
      <c r="U24" s="16">
        <f t="shared" si="13"/>
        <v>0</v>
      </c>
      <c r="W24" s="38" t="s">
        <v>66</v>
      </c>
      <c r="AA24" s="2"/>
      <c r="AB24" s="84">
        <f t="shared" si="2"/>
        <v>0</v>
      </c>
      <c r="AC24" s="84">
        <f t="shared" si="3"/>
        <v>0</v>
      </c>
      <c r="AD24" s="84">
        <f t="shared" si="4"/>
        <v>0</v>
      </c>
      <c r="AE24" s="84">
        <f t="shared" si="5"/>
        <v>0</v>
      </c>
    </row>
    <row r="25" spans="1:36">
      <c r="B25" s="8" t="str">
        <f>IF($E$8="✓",IF(AND($C$5&gt;='参考（削除不可）'!$E$3,$C$5&lt;='参考（削除不可）'!$F$3),"✓",""),"")</f>
        <v/>
      </c>
      <c r="C25" s="9">
        <f t="shared" si="15"/>
        <v>46082</v>
      </c>
      <c r="D25" s="6" t="str">
        <f t="shared" si="16"/>
        <v/>
      </c>
      <c r="E25" s="16">
        <f t="shared" si="17"/>
        <v>0</v>
      </c>
      <c r="F25" s="16">
        <f>IF($B25="✓",IF($J25="✓",IF($J45="✓",0,0),IF($J45="✓",$AC25,$AB25)),0)</f>
        <v>0</v>
      </c>
      <c r="G25" s="16">
        <f t="shared" si="20"/>
        <v>0</v>
      </c>
      <c r="H25" s="7">
        <f t="shared" si="6"/>
        <v>1</v>
      </c>
      <c r="I25" s="20">
        <f t="shared" si="7"/>
        <v>0</v>
      </c>
      <c r="J25" s="98"/>
      <c r="K25" s="108"/>
      <c r="L25" s="26" t="str">
        <f t="shared" si="21"/>
        <v>-</v>
      </c>
      <c r="M25" s="33" t="str">
        <f t="shared" si="22"/>
        <v>-</v>
      </c>
      <c r="N25" s="33" t="str">
        <f t="shared" si="23"/>
        <v>-</v>
      </c>
      <c r="O25" s="22" t="str">
        <f t="shared" si="8"/>
        <v>-</v>
      </c>
      <c r="P25" s="16">
        <f t="shared" si="9"/>
        <v>0</v>
      </c>
      <c r="Q25" s="16" t="str">
        <f t="shared" si="1"/>
        <v>-</v>
      </c>
      <c r="R25" s="16" t="str">
        <f t="shared" si="10"/>
        <v>-</v>
      </c>
      <c r="S25" s="7" t="str">
        <f t="shared" si="11"/>
        <v>-</v>
      </c>
      <c r="T25" s="16" t="str">
        <f t="shared" si="12"/>
        <v>-</v>
      </c>
      <c r="U25" s="16">
        <f t="shared" si="13"/>
        <v>0</v>
      </c>
      <c r="W25" s="38" t="s">
        <v>66</v>
      </c>
      <c r="AA25" s="2"/>
      <c r="AB25" s="84">
        <f t="shared" si="2"/>
        <v>0</v>
      </c>
      <c r="AC25" s="84">
        <f t="shared" si="3"/>
        <v>0</v>
      </c>
      <c r="AD25" s="84">
        <f t="shared" si="4"/>
        <v>0</v>
      </c>
      <c r="AE25" s="84">
        <f t="shared" si="5"/>
        <v>0</v>
      </c>
    </row>
    <row r="26" spans="1:36">
      <c r="B26" s="8" t="str">
        <f>IF($E$8="✓",IF(AND($C$5&gt;='参考（削除不可）'!$E$3,$C$5&lt;='参考（削除不可）'!$F$3),"✓",""),"")</f>
        <v/>
      </c>
      <c r="C26" s="9">
        <f t="shared" si="15"/>
        <v>46113</v>
      </c>
      <c r="D26" s="6" t="str">
        <f t="shared" si="16"/>
        <v/>
      </c>
      <c r="E26" s="16">
        <f t="shared" si="17"/>
        <v>0</v>
      </c>
      <c r="F26" s="16">
        <f t="shared" si="0"/>
        <v>0</v>
      </c>
      <c r="G26" s="16">
        <f t="shared" si="20"/>
        <v>0</v>
      </c>
      <c r="H26" s="7">
        <f t="shared" si="6"/>
        <v>1</v>
      </c>
      <c r="I26" s="20">
        <f t="shared" si="7"/>
        <v>0</v>
      </c>
      <c r="J26" s="98"/>
      <c r="K26" s="108"/>
      <c r="L26" s="26" t="str">
        <f t="shared" si="21"/>
        <v>-</v>
      </c>
      <c r="M26" s="33" t="str">
        <f t="shared" si="22"/>
        <v>-</v>
      </c>
      <c r="N26" s="33" t="str">
        <f t="shared" si="23"/>
        <v>-</v>
      </c>
      <c r="O26" s="22" t="str">
        <f t="shared" si="8"/>
        <v>-</v>
      </c>
      <c r="P26" s="16">
        <f t="shared" si="9"/>
        <v>0</v>
      </c>
      <c r="Q26" s="16" t="str">
        <f t="shared" si="1"/>
        <v>-</v>
      </c>
      <c r="R26" s="16" t="str">
        <f t="shared" si="10"/>
        <v>-</v>
      </c>
      <c r="S26" s="7" t="str">
        <f t="shared" si="11"/>
        <v>-</v>
      </c>
      <c r="T26" s="16" t="str">
        <f t="shared" si="12"/>
        <v>-</v>
      </c>
      <c r="U26" s="16">
        <f t="shared" si="13"/>
        <v>0</v>
      </c>
      <c r="W26" s="38" t="s">
        <v>66</v>
      </c>
      <c r="AA26" s="2"/>
      <c r="AB26" s="84">
        <f t="shared" si="2"/>
        <v>0</v>
      </c>
      <c r="AC26" s="84">
        <f t="shared" si="3"/>
        <v>0</v>
      </c>
      <c r="AD26" s="84">
        <f t="shared" si="4"/>
        <v>0</v>
      </c>
      <c r="AE26" s="84">
        <f t="shared" si="5"/>
        <v>0</v>
      </c>
    </row>
    <row r="27" spans="1:36">
      <c r="B27" s="8" t="str">
        <f>IF($E$8="✓",IF(AND($C$5&gt;='参考（削除不可）'!$E$3,$C$5&lt;='参考（削除不可）'!$F$3),"✓",""),"")</f>
        <v/>
      </c>
      <c r="C27" s="9">
        <f t="shared" si="15"/>
        <v>46143</v>
      </c>
      <c r="D27" s="6" t="str">
        <f t="shared" si="16"/>
        <v/>
      </c>
      <c r="E27" s="16">
        <f t="shared" si="17"/>
        <v>0</v>
      </c>
      <c r="F27" s="16">
        <f t="shared" si="0"/>
        <v>0</v>
      </c>
      <c r="G27" s="16">
        <f t="shared" si="20"/>
        <v>0</v>
      </c>
      <c r="H27" s="7">
        <f t="shared" si="6"/>
        <v>1</v>
      </c>
      <c r="I27" s="20">
        <f t="shared" si="7"/>
        <v>0</v>
      </c>
      <c r="J27" s="98"/>
      <c r="K27" s="108"/>
      <c r="L27" s="26" t="str">
        <f t="shared" si="21"/>
        <v>-</v>
      </c>
      <c r="M27" s="33" t="str">
        <f t="shared" si="22"/>
        <v>-</v>
      </c>
      <c r="N27" s="33" t="str">
        <f t="shared" si="23"/>
        <v>-</v>
      </c>
      <c r="O27" s="22" t="str">
        <f t="shared" si="8"/>
        <v>-</v>
      </c>
      <c r="P27" s="16">
        <f t="shared" si="9"/>
        <v>0</v>
      </c>
      <c r="Q27" s="16" t="str">
        <f t="shared" si="1"/>
        <v>-</v>
      </c>
      <c r="R27" s="16" t="str">
        <f t="shared" si="10"/>
        <v>-</v>
      </c>
      <c r="S27" s="7" t="str">
        <f t="shared" si="11"/>
        <v>-</v>
      </c>
      <c r="T27" s="16" t="str">
        <f t="shared" si="12"/>
        <v>-</v>
      </c>
      <c r="U27" s="16">
        <f t="shared" si="13"/>
        <v>0</v>
      </c>
      <c r="W27" s="38" t="s">
        <v>66</v>
      </c>
      <c r="AA27" s="2"/>
      <c r="AB27" s="84">
        <f t="shared" si="2"/>
        <v>0</v>
      </c>
      <c r="AC27" s="84">
        <f t="shared" si="3"/>
        <v>0</v>
      </c>
      <c r="AD27" s="84">
        <f t="shared" si="4"/>
        <v>0</v>
      </c>
      <c r="AE27" s="84">
        <f t="shared" si="5"/>
        <v>0</v>
      </c>
    </row>
    <row r="28" spans="1:36" ht="18.600000000000001" thickBot="1">
      <c r="B28" s="8" t="str">
        <f>IF($E$8="✓",IF(AND($C$5&gt;='参考（削除不可）'!$E$3,$C$5&lt;='参考（削除不可）'!$F$3),"✓",""),"")</f>
        <v/>
      </c>
      <c r="C28" s="9">
        <f t="shared" si="15"/>
        <v>46174</v>
      </c>
      <c r="D28" s="6" t="str">
        <f t="shared" si="16"/>
        <v/>
      </c>
      <c r="E28" s="16">
        <f t="shared" si="17"/>
        <v>0</v>
      </c>
      <c r="F28" s="16">
        <f t="shared" si="0"/>
        <v>0</v>
      </c>
      <c r="G28" s="16">
        <f t="shared" si="20"/>
        <v>0</v>
      </c>
      <c r="H28" s="7">
        <f t="shared" si="6"/>
        <v>1</v>
      </c>
      <c r="I28" s="20">
        <f t="shared" si="7"/>
        <v>0</v>
      </c>
      <c r="J28" s="99"/>
      <c r="K28" s="109"/>
      <c r="L28" s="26" t="str">
        <f t="shared" si="21"/>
        <v>-</v>
      </c>
      <c r="M28" s="33" t="str">
        <f t="shared" si="22"/>
        <v>-</v>
      </c>
      <c r="N28" s="33" t="str">
        <f t="shared" si="23"/>
        <v>-</v>
      </c>
      <c r="O28" s="22" t="str">
        <f t="shared" si="8"/>
        <v>-</v>
      </c>
      <c r="P28" s="16">
        <f t="shared" si="9"/>
        <v>0</v>
      </c>
      <c r="Q28" s="16" t="str">
        <f t="shared" si="1"/>
        <v>-</v>
      </c>
      <c r="R28" s="16" t="str">
        <f t="shared" si="10"/>
        <v>-</v>
      </c>
      <c r="S28" s="7" t="str">
        <f t="shared" si="11"/>
        <v>-</v>
      </c>
      <c r="T28" s="16" t="str">
        <f t="shared" si="12"/>
        <v>-</v>
      </c>
      <c r="U28" s="16">
        <f t="shared" si="13"/>
        <v>0</v>
      </c>
      <c r="W28" s="38" t="s">
        <v>66</v>
      </c>
      <c r="AA28" s="2"/>
      <c r="AB28" s="84">
        <f t="shared" si="2"/>
        <v>0</v>
      </c>
      <c r="AC28" s="84">
        <f t="shared" si="3"/>
        <v>0</v>
      </c>
      <c r="AD28" s="84">
        <f t="shared" si="4"/>
        <v>0</v>
      </c>
      <c r="AE28" s="84">
        <f t="shared" si="5"/>
        <v>0</v>
      </c>
    </row>
    <row r="29" spans="1:36" ht="18.600000000000001" thickTop="1">
      <c r="AG29" s="1" t="s">
        <v>80</v>
      </c>
      <c r="AH29" s="1" t="s">
        <v>82</v>
      </c>
    </row>
    <row r="30" spans="1:36" ht="18" customHeight="1" thickBot="1">
      <c r="B30" s="136" t="s">
        <v>94</v>
      </c>
      <c r="C30" s="149" t="s">
        <v>91</v>
      </c>
      <c r="D30" s="136" t="s">
        <v>45</v>
      </c>
      <c r="E30" s="152" t="s">
        <v>89</v>
      </c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W30" s="139" t="s">
        <v>90</v>
      </c>
      <c r="X30" s="140"/>
      <c r="AG30" s="1" t="s">
        <v>83</v>
      </c>
      <c r="AH30" s="1" t="s">
        <v>81</v>
      </c>
    </row>
    <row r="31" spans="1:36" ht="18.600000000000001" thickTop="1">
      <c r="B31" s="137"/>
      <c r="C31" s="150"/>
      <c r="D31" s="137"/>
      <c r="E31" s="141" t="s">
        <v>39</v>
      </c>
      <c r="F31" s="142"/>
      <c r="G31" s="142"/>
      <c r="H31" s="142"/>
      <c r="I31" s="143"/>
      <c r="J31" s="141" t="s">
        <v>40</v>
      </c>
      <c r="K31" s="142"/>
      <c r="L31" s="142"/>
      <c r="M31" s="142"/>
      <c r="N31" s="142"/>
      <c r="O31" s="142"/>
      <c r="P31" s="142"/>
      <c r="Q31" s="142"/>
      <c r="R31" s="142"/>
      <c r="S31" s="142"/>
      <c r="T31" s="143"/>
      <c r="U31" s="144" t="s">
        <v>48</v>
      </c>
      <c r="W31" s="145" t="s">
        <v>50</v>
      </c>
      <c r="X31" s="146" t="s">
        <v>49</v>
      </c>
      <c r="AA31" s="2"/>
      <c r="AB31" s="17" t="s">
        <v>62</v>
      </c>
      <c r="AC31" s="17" t="s">
        <v>63</v>
      </c>
      <c r="AD31" s="17" t="s">
        <v>64</v>
      </c>
      <c r="AE31" s="17" t="s">
        <v>65</v>
      </c>
      <c r="AH31" s="123" t="s">
        <v>76</v>
      </c>
      <c r="AI31" s="128"/>
      <c r="AJ31" s="124"/>
    </row>
    <row r="32" spans="1:36" ht="21" customHeight="1">
      <c r="B32" s="137"/>
      <c r="C32" s="150"/>
      <c r="D32" s="137"/>
      <c r="E32" s="136" t="s">
        <v>43</v>
      </c>
      <c r="F32" s="136" t="s">
        <v>58</v>
      </c>
      <c r="G32" s="136" t="s">
        <v>42</v>
      </c>
      <c r="H32" s="136" t="s">
        <v>46</v>
      </c>
      <c r="I32" s="136" t="s">
        <v>59</v>
      </c>
      <c r="J32" s="136" t="s">
        <v>47</v>
      </c>
      <c r="K32" s="136" t="s">
        <v>37</v>
      </c>
      <c r="L32" s="148" t="s">
        <v>38</v>
      </c>
      <c r="M32" s="10"/>
      <c r="N32" s="10"/>
      <c r="O32" s="11"/>
      <c r="P32" s="136" t="s">
        <v>44</v>
      </c>
      <c r="Q32" s="136" t="s">
        <v>58</v>
      </c>
      <c r="R32" s="136" t="s">
        <v>41</v>
      </c>
      <c r="S32" s="136" t="s">
        <v>46</v>
      </c>
      <c r="T32" s="136" t="s">
        <v>60</v>
      </c>
      <c r="U32" s="144"/>
      <c r="W32" s="145"/>
      <c r="X32" s="147"/>
      <c r="AA32" s="37" t="s">
        <v>92</v>
      </c>
      <c r="AB32" s="4" t="s">
        <v>51</v>
      </c>
      <c r="AC32" s="4" t="s">
        <v>51</v>
      </c>
      <c r="AD32" s="4" t="s">
        <v>52</v>
      </c>
      <c r="AE32" s="4" t="s">
        <v>52</v>
      </c>
      <c r="AH32" s="125" t="s">
        <v>85</v>
      </c>
      <c r="AI32" s="126" t="s">
        <v>86</v>
      </c>
      <c r="AJ32" s="127"/>
    </row>
    <row r="33" spans="1:36" ht="50.4" customHeight="1" thickBot="1">
      <c r="B33" s="138"/>
      <c r="C33" s="151"/>
      <c r="D33" s="137"/>
      <c r="E33" s="137"/>
      <c r="F33" s="138"/>
      <c r="G33" s="137"/>
      <c r="H33" s="138"/>
      <c r="I33" s="138"/>
      <c r="J33" s="137"/>
      <c r="K33" s="137"/>
      <c r="L33" s="138"/>
      <c r="M33" s="18" t="s">
        <v>68</v>
      </c>
      <c r="N33" s="18" t="s">
        <v>70</v>
      </c>
      <c r="O33" s="5" t="s">
        <v>72</v>
      </c>
      <c r="P33" s="138"/>
      <c r="Q33" s="138"/>
      <c r="R33" s="138"/>
      <c r="S33" s="138"/>
      <c r="T33" s="138"/>
      <c r="U33" s="144"/>
      <c r="W33" s="145"/>
      <c r="X33" s="147"/>
      <c r="AA33" s="37" t="s">
        <v>93</v>
      </c>
      <c r="AB33" s="4" t="s">
        <v>51</v>
      </c>
      <c r="AC33" s="4" t="s">
        <v>52</v>
      </c>
      <c r="AD33" s="4" t="s">
        <v>51</v>
      </c>
      <c r="AE33" s="4" t="s">
        <v>52</v>
      </c>
      <c r="AF33" s="129"/>
      <c r="AG33" s="130" t="s">
        <v>84</v>
      </c>
      <c r="AH33" s="2" t="s">
        <v>77</v>
      </c>
      <c r="AI33" s="2" t="s">
        <v>78</v>
      </c>
      <c r="AJ33" s="2" t="s">
        <v>79</v>
      </c>
    </row>
    <row r="34" spans="1:36" ht="19.2" thickTop="1" thickBot="1">
      <c r="B34" s="12" t="str">
        <f>IF($E$7="✓",IF(AND($C$5&gt;='参考（削除不可）'!$C$3,$C$5&lt;='参考（削除不可）'!$D$3),"✓",""),"")</f>
        <v/>
      </c>
      <c r="C34" s="23">
        <f>DATE($C$3,4,1)</f>
        <v>45748</v>
      </c>
      <c r="D34" s="110" t="s">
        <v>36</v>
      </c>
      <c r="E34" s="101"/>
      <c r="F34" s="24">
        <f t="shared" ref="F34:F48" si="24">IF($B34="✓",IF($J14="✓",IF($J34="✓",0,$AD34),IF($J34="✓",0,$AB34)),0)</f>
        <v>0</v>
      </c>
      <c r="G34" s="93"/>
      <c r="H34" s="25">
        <f t="shared" ref="H34:H48" si="25">IF(D34="✓",3/4,1)</f>
        <v>0.75</v>
      </c>
      <c r="I34" s="19">
        <f t="shared" ref="I34:I48" si="26">MAX(ROUNDDOWN(((E34-F34)*0.06-G34*H34),-2),0)</f>
        <v>0</v>
      </c>
      <c r="J34" s="94"/>
      <c r="K34" s="104"/>
      <c r="L34" s="24" t="str">
        <f t="shared" ref="L34:L48" si="27">IF(J34="✓",IFERROR(MAX(IF(M34&lt;=0,N34-O34,M34),0),"-"),"-")</f>
        <v>-</v>
      </c>
      <c r="M34" s="100"/>
      <c r="N34" s="101"/>
      <c r="O34" s="21" t="str">
        <f>IF(J34="✓",E34,"-")</f>
        <v>-</v>
      </c>
      <c r="P34" s="15">
        <f t="shared" ref="P34:P48" si="28">IF(J34="✓",MAX(K34-L34,0),0)</f>
        <v>0</v>
      </c>
      <c r="Q34" s="15" t="str">
        <f t="shared" ref="Q34:Q48" si="29">IF(J34="✓",IF($B14="✓",IF($J14="✓",IF($J34="✓",$AE34,0),IF($J54="✓",$AC34,0)),0),"-")</f>
        <v>-</v>
      </c>
      <c r="R34" s="15" t="str">
        <f t="shared" ref="R34:R48" si="30">IF(J34="✓",G34,"-")</f>
        <v>-</v>
      </c>
      <c r="S34" s="14" t="str">
        <f t="shared" ref="S34:S48" si="31">IF(J34="✓",IF(D34="✓",3/4,1),"-")</f>
        <v>-</v>
      </c>
      <c r="T34" s="15" t="str">
        <f>IF(J34="✓",MAX(ROUNDDOWN(((P34-Q34)*0.06-R34*S34),-2),0),"-")</f>
        <v>-</v>
      </c>
      <c r="U34" s="15">
        <f t="shared" ref="U34:U48" si="32">IF(J34="✓",T34,I34)</f>
        <v>0</v>
      </c>
      <c r="V34" s="45"/>
      <c r="W34" s="19">
        <f>SUM(I14,I34)</f>
        <v>0</v>
      </c>
      <c r="X34" s="46">
        <f t="shared" ref="X34:X48" si="33">SUM(U14,U34)</f>
        <v>0</v>
      </c>
      <c r="Y34" s="79"/>
      <c r="Z34" s="79"/>
      <c r="AA34" s="2"/>
      <c r="AB34" s="84">
        <f t="shared" ref="AB34:AB48" si="34">IF($B34="✓",IF($E14&gt;=$E34,0,120000),0)</f>
        <v>0</v>
      </c>
      <c r="AC34" s="84">
        <f t="shared" ref="AC34:AC48" si="35">IF($B34="✓",IF($E14&gt;=$P34,0,120000),0)</f>
        <v>0</v>
      </c>
      <c r="AD34" s="84">
        <f t="shared" ref="AD34:AD48" si="36">IF($B34="✓",IF($P14&gt;=$E34,0,120000),0)</f>
        <v>0</v>
      </c>
      <c r="AE34" s="84">
        <f t="shared" ref="AE34:AE48" si="37">IF($B34="✓",IF($P14&gt;=$P34,0,120000),0)</f>
        <v>0</v>
      </c>
      <c r="AH34" s="37"/>
      <c r="AI34" s="37"/>
      <c r="AJ34" s="37"/>
    </row>
    <row r="35" spans="1:36" ht="18.600000000000001" thickTop="1">
      <c r="B35" s="12" t="str">
        <f>IF($E$7="✓",IF(AND($C$5&gt;='参考（削除不可）'!$C$3,$C$5&lt;='参考（削除不可）'!$D$3),"✓",""),"")</f>
        <v/>
      </c>
      <c r="C35" s="13">
        <f>EDATE(C34,1)</f>
        <v>45778</v>
      </c>
      <c r="D35" s="29" t="str">
        <f>IF($D$34="✓",$D$34,"")</f>
        <v>✓</v>
      </c>
      <c r="E35" s="30">
        <f>$E$34</f>
        <v>0</v>
      </c>
      <c r="F35" s="15">
        <f t="shared" si="24"/>
        <v>0</v>
      </c>
      <c r="G35" s="30">
        <f>$G$34</f>
        <v>0</v>
      </c>
      <c r="H35" s="14">
        <f t="shared" si="25"/>
        <v>0.75</v>
      </c>
      <c r="I35" s="19">
        <f t="shared" si="26"/>
        <v>0</v>
      </c>
      <c r="J35" s="95"/>
      <c r="K35" s="105"/>
      <c r="L35" s="24" t="str">
        <f t="shared" si="27"/>
        <v>-</v>
      </c>
      <c r="M35" s="34" t="str">
        <f>IF(J35="✓",$M$34,"-")</f>
        <v>-</v>
      </c>
      <c r="N35" s="34" t="str">
        <f>IF(J35="✓",$N$34,"-")</f>
        <v>-</v>
      </c>
      <c r="O35" s="21" t="str">
        <f t="shared" ref="O35:O48" si="38">IF(J35="✓",E35,"-")</f>
        <v>-</v>
      </c>
      <c r="P35" s="15">
        <f t="shared" si="28"/>
        <v>0</v>
      </c>
      <c r="Q35" s="15" t="str">
        <f t="shared" si="29"/>
        <v>-</v>
      </c>
      <c r="R35" s="15" t="str">
        <f t="shared" si="30"/>
        <v>-</v>
      </c>
      <c r="S35" s="14" t="str">
        <f t="shared" si="31"/>
        <v>-</v>
      </c>
      <c r="T35" s="15" t="str">
        <f t="shared" ref="T35:T48" si="39">IF(J35="✓",MAX(ROUNDDOWN(((P35-Q35)*0.06-R35*S35),-2),0),"-")</f>
        <v>-</v>
      </c>
      <c r="U35" s="15">
        <f t="shared" si="32"/>
        <v>0</v>
      </c>
      <c r="V35" s="45"/>
      <c r="W35" s="19">
        <f t="shared" ref="W35:W48" si="40">SUM(I15,I35)</f>
        <v>0</v>
      </c>
      <c r="X35" s="46">
        <f t="shared" si="33"/>
        <v>0</v>
      </c>
      <c r="Y35" s="79" t="str">
        <f t="shared" ref="Y35:Y48" si="41">IF(W35&lt;100,"",IF(AG35=$AG$30,$AG$30,IF(AG35=$AG$29,$AG$29,IF(AG36=$AG$30,$AH$30,IF(AG36=$AG$29,$AH$29,"")))))</f>
        <v/>
      </c>
      <c r="Z35" s="79"/>
      <c r="AA35" s="2"/>
      <c r="AB35" s="84">
        <f t="shared" si="34"/>
        <v>0</v>
      </c>
      <c r="AC35" s="84">
        <f t="shared" si="35"/>
        <v>0</v>
      </c>
      <c r="AD35" s="84">
        <f t="shared" si="36"/>
        <v>0</v>
      </c>
      <c r="AE35" s="84">
        <f t="shared" si="37"/>
        <v>0</v>
      </c>
      <c r="AG35" s="1" t="str">
        <f>IF(AND(100&lt;=W35,W35&lt;51300),AH35,IF(51300&lt;=X35,AJ35,IF(X35&lt;100,"",AI35)))</f>
        <v/>
      </c>
      <c r="AH35" s="37" t="str">
        <f t="shared" ref="AH35:AH48" si="42">IF(X34&lt;100,IF(X35&gt;=100,$AG$30,""),"")</f>
        <v/>
      </c>
      <c r="AI35" s="37" t="str">
        <f t="shared" ref="AI35:AI48" si="43">IF(AND(X34&lt;100,AND(100&lt;=X35,X35&lt;51300)),$AG$29,"")</f>
        <v/>
      </c>
      <c r="AJ35" s="37" t="str">
        <f t="shared" ref="AJ35:AJ48" si="44">IF(X34&lt;51300,IF(X35&gt;=51300,$AG$30,""),"")</f>
        <v/>
      </c>
    </row>
    <row r="36" spans="1:36" ht="18.600000000000001" thickBot="1">
      <c r="A36" s="83"/>
      <c r="B36" s="50" t="str">
        <f>IF($E$7="✓",IF(AND($C$5&gt;='参考（削除不可）'!$C$3,$C$5&lt;='参考（削除不可）'!$D$3),"✓",""),"")</f>
        <v/>
      </c>
      <c r="C36" s="51">
        <f>EDATE(C35,1)</f>
        <v>45809</v>
      </c>
      <c r="D36" s="28" t="str">
        <f>IF($D$34="✓",$D$34,"")</f>
        <v>✓</v>
      </c>
      <c r="E36" s="27">
        <f>$E$34</f>
        <v>0</v>
      </c>
      <c r="F36" s="52">
        <f t="shared" si="24"/>
        <v>0</v>
      </c>
      <c r="G36" s="27">
        <f>$G$34</f>
        <v>0</v>
      </c>
      <c r="H36" s="53">
        <f t="shared" si="25"/>
        <v>0.75</v>
      </c>
      <c r="I36" s="54">
        <f t="shared" si="26"/>
        <v>0</v>
      </c>
      <c r="J36" s="96"/>
      <c r="K36" s="106"/>
      <c r="L36" s="55" t="str">
        <f t="shared" si="27"/>
        <v>-</v>
      </c>
      <c r="M36" s="35" t="str">
        <f>IF(J36="✓",$M$34,"-")</f>
        <v>-</v>
      </c>
      <c r="N36" s="35" t="str">
        <f>IF(J36="✓",$N$34,"-")</f>
        <v>-</v>
      </c>
      <c r="O36" s="56" t="str">
        <f t="shared" si="38"/>
        <v>-</v>
      </c>
      <c r="P36" s="52">
        <f t="shared" si="28"/>
        <v>0</v>
      </c>
      <c r="Q36" s="52" t="str">
        <f t="shared" si="29"/>
        <v>-</v>
      </c>
      <c r="R36" s="52" t="str">
        <f t="shared" si="30"/>
        <v>-</v>
      </c>
      <c r="S36" s="53" t="str">
        <f t="shared" si="31"/>
        <v>-</v>
      </c>
      <c r="T36" s="52" t="str">
        <f t="shared" si="39"/>
        <v>-</v>
      </c>
      <c r="U36" s="52">
        <f t="shared" si="32"/>
        <v>0</v>
      </c>
      <c r="V36" s="69"/>
      <c r="W36" s="54">
        <f t="shared" si="40"/>
        <v>0</v>
      </c>
      <c r="X36" s="70">
        <f t="shared" si="33"/>
        <v>0</v>
      </c>
      <c r="Y36" s="80" t="str">
        <f t="shared" si="41"/>
        <v/>
      </c>
      <c r="Z36" s="75"/>
      <c r="AA36" s="2"/>
      <c r="AB36" s="84">
        <f t="shared" si="34"/>
        <v>0</v>
      </c>
      <c r="AC36" s="84">
        <f t="shared" si="35"/>
        <v>0</v>
      </c>
      <c r="AD36" s="84">
        <f t="shared" si="36"/>
        <v>0</v>
      </c>
      <c r="AE36" s="84">
        <f t="shared" si="37"/>
        <v>0</v>
      </c>
      <c r="AG36" s="1" t="str">
        <f t="shared" ref="AG36:AG48" si="45">IF(AND(100&lt;=W36,W36&lt;51300),AH36,IF(51300&lt;=X36,AJ36,IF(X36&lt;100,"",AI36)))</f>
        <v/>
      </c>
      <c r="AH36" s="37" t="str">
        <f t="shared" si="42"/>
        <v/>
      </c>
      <c r="AI36" s="37" t="str">
        <f t="shared" si="43"/>
        <v/>
      </c>
      <c r="AJ36" s="37" t="str">
        <f t="shared" si="44"/>
        <v/>
      </c>
    </row>
    <row r="37" spans="1:36" ht="19.2" thickTop="1" thickBot="1">
      <c r="A37" s="67"/>
      <c r="B37" s="59" t="str">
        <f>IF($E$8="✓",IF(AND($C$5&gt;='参考（削除不可）'!$E$3,$C$5&lt;='参考（削除不可）'!$F$3),"✓",""),"")</f>
        <v/>
      </c>
      <c r="C37" s="60">
        <f>EDATE(C36,1)</f>
        <v>45839</v>
      </c>
      <c r="D37" s="111" t="s">
        <v>36</v>
      </c>
      <c r="E37" s="103"/>
      <c r="F37" s="61">
        <f t="shared" si="24"/>
        <v>0</v>
      </c>
      <c r="G37" s="92"/>
      <c r="H37" s="62">
        <f t="shared" si="25"/>
        <v>0.75</v>
      </c>
      <c r="I37" s="63">
        <f t="shared" si="26"/>
        <v>0</v>
      </c>
      <c r="J37" s="97"/>
      <c r="K37" s="107"/>
      <c r="L37" s="61" t="str">
        <f t="shared" si="27"/>
        <v>-</v>
      </c>
      <c r="M37" s="102"/>
      <c r="N37" s="103"/>
      <c r="O37" s="64" t="str">
        <f t="shared" si="38"/>
        <v>-</v>
      </c>
      <c r="P37" s="65">
        <f t="shared" si="28"/>
        <v>0</v>
      </c>
      <c r="Q37" s="65" t="str">
        <f t="shared" si="29"/>
        <v>-</v>
      </c>
      <c r="R37" s="65" t="str">
        <f>IF(J37="✓",G37,"-")</f>
        <v>-</v>
      </c>
      <c r="S37" s="66" t="str">
        <f t="shared" si="31"/>
        <v>-</v>
      </c>
      <c r="T37" s="65" t="str">
        <f t="shared" si="39"/>
        <v>-</v>
      </c>
      <c r="U37" s="65">
        <f t="shared" si="32"/>
        <v>0</v>
      </c>
      <c r="V37" s="71"/>
      <c r="W37" s="63">
        <f t="shared" si="40"/>
        <v>0</v>
      </c>
      <c r="X37" s="72">
        <f t="shared" si="33"/>
        <v>0</v>
      </c>
      <c r="Y37" s="81" t="str">
        <f t="shared" si="41"/>
        <v/>
      </c>
      <c r="Z37" s="76"/>
      <c r="AA37" s="2"/>
      <c r="AB37" s="84">
        <f>IF($B37="✓",IF($E17&gt;=$E37,0,120000),0)</f>
        <v>0</v>
      </c>
      <c r="AC37" s="84">
        <f t="shared" si="35"/>
        <v>0</v>
      </c>
      <c r="AD37" s="84">
        <f t="shared" si="36"/>
        <v>0</v>
      </c>
      <c r="AE37" s="84">
        <f t="shared" si="37"/>
        <v>0</v>
      </c>
      <c r="AG37" s="1" t="str">
        <f t="shared" si="45"/>
        <v/>
      </c>
      <c r="AH37" s="37" t="str">
        <f t="shared" si="42"/>
        <v/>
      </c>
      <c r="AI37" s="37" t="str">
        <f t="shared" si="43"/>
        <v/>
      </c>
      <c r="AJ37" s="37" t="str">
        <f t="shared" si="44"/>
        <v/>
      </c>
    </row>
    <row r="38" spans="1:36" ht="18.600000000000001" thickTop="1">
      <c r="B38" s="8" t="str">
        <f>IF($E$8="✓",IF(AND($C$5&gt;='参考（削除不可）'!$E$3,$C$5&lt;='参考（削除不可）'!$F$3),"✓",""),"")</f>
        <v/>
      </c>
      <c r="C38" s="9">
        <f t="shared" ref="C38:C48" si="46">EDATE(C37,1)</f>
        <v>45870</v>
      </c>
      <c r="D38" s="32" t="str">
        <f t="shared" ref="D38:D48" si="47">IF($D$37="✓",$D$37,"")</f>
        <v>✓</v>
      </c>
      <c r="E38" s="31">
        <f t="shared" ref="E38:E48" si="48">$E$37</f>
        <v>0</v>
      </c>
      <c r="F38" s="16">
        <f t="shared" si="24"/>
        <v>0</v>
      </c>
      <c r="G38" s="31">
        <f t="shared" ref="G38:G48" si="49">$G$37</f>
        <v>0</v>
      </c>
      <c r="H38" s="7">
        <f t="shared" si="25"/>
        <v>0.75</v>
      </c>
      <c r="I38" s="20">
        <f t="shared" si="26"/>
        <v>0</v>
      </c>
      <c r="J38" s="98"/>
      <c r="K38" s="108"/>
      <c r="L38" s="26" t="str">
        <f t="shared" si="27"/>
        <v>-</v>
      </c>
      <c r="M38" s="33" t="str">
        <f>IF(J38="✓",$M$37,"-")</f>
        <v>-</v>
      </c>
      <c r="N38" s="33" t="str">
        <f t="shared" ref="N38:N48" si="50">IF(J38="✓",$N$37,"-")</f>
        <v>-</v>
      </c>
      <c r="O38" s="22" t="str">
        <f t="shared" si="38"/>
        <v>-</v>
      </c>
      <c r="P38" s="16">
        <f t="shared" si="28"/>
        <v>0</v>
      </c>
      <c r="Q38" s="16" t="str">
        <f t="shared" si="29"/>
        <v>-</v>
      </c>
      <c r="R38" s="16" t="str">
        <f t="shared" si="30"/>
        <v>-</v>
      </c>
      <c r="S38" s="7" t="str">
        <f t="shared" si="31"/>
        <v>-</v>
      </c>
      <c r="T38" s="16" t="str">
        <f t="shared" si="39"/>
        <v>-</v>
      </c>
      <c r="U38" s="16">
        <f>IF(J38="✓",T38,I38)</f>
        <v>0</v>
      </c>
      <c r="V38" s="47"/>
      <c r="W38" s="20">
        <f t="shared" si="40"/>
        <v>0</v>
      </c>
      <c r="X38" s="48">
        <f t="shared" si="33"/>
        <v>0</v>
      </c>
      <c r="Y38" s="82" t="str">
        <f t="shared" si="41"/>
        <v/>
      </c>
      <c r="Z38" s="82"/>
      <c r="AA38" s="2"/>
      <c r="AB38" s="84">
        <f t="shared" si="34"/>
        <v>0</v>
      </c>
      <c r="AC38" s="84">
        <f t="shared" si="35"/>
        <v>0</v>
      </c>
      <c r="AD38" s="84">
        <f t="shared" si="36"/>
        <v>0</v>
      </c>
      <c r="AE38" s="84">
        <f t="shared" si="37"/>
        <v>0</v>
      </c>
      <c r="AG38" s="1" t="str">
        <f t="shared" si="45"/>
        <v/>
      </c>
      <c r="AH38" s="37" t="str">
        <f t="shared" si="42"/>
        <v/>
      </c>
      <c r="AI38" s="37" t="str">
        <f t="shared" si="43"/>
        <v/>
      </c>
      <c r="AJ38" s="37" t="str">
        <f t="shared" si="44"/>
        <v/>
      </c>
    </row>
    <row r="39" spans="1:36">
      <c r="B39" s="8" t="str">
        <f>IF($E$8="✓",IF(AND($C$5&gt;='参考（削除不可）'!$E$3,$C$5&lt;='参考（削除不可）'!$F$3),"✓",""),"")</f>
        <v/>
      </c>
      <c r="C39" s="9">
        <f t="shared" si="46"/>
        <v>45901</v>
      </c>
      <c r="D39" s="6" t="str">
        <f t="shared" si="47"/>
        <v>✓</v>
      </c>
      <c r="E39" s="16">
        <f t="shared" si="48"/>
        <v>0</v>
      </c>
      <c r="F39" s="16">
        <f t="shared" si="24"/>
        <v>0</v>
      </c>
      <c r="G39" s="16">
        <f t="shared" si="49"/>
        <v>0</v>
      </c>
      <c r="H39" s="7">
        <f t="shared" si="25"/>
        <v>0.75</v>
      </c>
      <c r="I39" s="20">
        <f t="shared" si="26"/>
        <v>0</v>
      </c>
      <c r="J39" s="98"/>
      <c r="K39" s="108"/>
      <c r="L39" s="26" t="str">
        <f t="shared" si="27"/>
        <v>-</v>
      </c>
      <c r="M39" s="33" t="str">
        <f t="shared" ref="M39:M48" si="51">IF(J39="✓",$M$37,"-")</f>
        <v>-</v>
      </c>
      <c r="N39" s="33" t="str">
        <f t="shared" si="50"/>
        <v>-</v>
      </c>
      <c r="O39" s="22" t="str">
        <f t="shared" si="38"/>
        <v>-</v>
      </c>
      <c r="P39" s="16">
        <f>IF(J39="✓",MAX(K39-L39,0),0)</f>
        <v>0</v>
      </c>
      <c r="Q39" s="16" t="str">
        <f t="shared" si="29"/>
        <v>-</v>
      </c>
      <c r="R39" s="16" t="str">
        <f t="shared" si="30"/>
        <v>-</v>
      </c>
      <c r="S39" s="7" t="str">
        <f t="shared" si="31"/>
        <v>-</v>
      </c>
      <c r="T39" s="16" t="str">
        <f t="shared" si="39"/>
        <v>-</v>
      </c>
      <c r="U39" s="16">
        <f t="shared" si="32"/>
        <v>0</v>
      </c>
      <c r="V39" s="47"/>
      <c r="W39" s="20">
        <f t="shared" si="40"/>
        <v>0</v>
      </c>
      <c r="X39" s="48">
        <f t="shared" si="33"/>
        <v>0</v>
      </c>
      <c r="Y39" s="82" t="str">
        <f t="shared" si="41"/>
        <v/>
      </c>
      <c r="Z39" s="82"/>
      <c r="AA39" s="2"/>
      <c r="AB39" s="84">
        <f t="shared" si="34"/>
        <v>0</v>
      </c>
      <c r="AC39" s="84">
        <f t="shared" si="35"/>
        <v>0</v>
      </c>
      <c r="AD39" s="84">
        <f t="shared" si="36"/>
        <v>0</v>
      </c>
      <c r="AE39" s="84">
        <f t="shared" si="37"/>
        <v>0</v>
      </c>
      <c r="AG39" s="1" t="str">
        <f t="shared" si="45"/>
        <v/>
      </c>
      <c r="AH39" s="37" t="str">
        <f t="shared" si="42"/>
        <v/>
      </c>
      <c r="AI39" s="37" t="str">
        <f t="shared" si="43"/>
        <v/>
      </c>
      <c r="AJ39" s="37" t="str">
        <f t="shared" si="44"/>
        <v/>
      </c>
    </row>
    <row r="40" spans="1:36">
      <c r="B40" s="8" t="str">
        <f>IF($E$8="✓",IF(AND($C$5&gt;='参考（削除不可）'!$E$3,$C$5&lt;='参考（削除不可）'!$F$3),"✓",""),"")</f>
        <v/>
      </c>
      <c r="C40" s="9">
        <f t="shared" si="46"/>
        <v>45931</v>
      </c>
      <c r="D40" s="6" t="str">
        <f t="shared" si="47"/>
        <v>✓</v>
      </c>
      <c r="E40" s="16">
        <f t="shared" si="48"/>
        <v>0</v>
      </c>
      <c r="F40" s="16">
        <f t="shared" si="24"/>
        <v>0</v>
      </c>
      <c r="G40" s="16">
        <f t="shared" si="49"/>
        <v>0</v>
      </c>
      <c r="H40" s="7">
        <f t="shared" si="25"/>
        <v>0.75</v>
      </c>
      <c r="I40" s="20">
        <f t="shared" si="26"/>
        <v>0</v>
      </c>
      <c r="J40" s="98"/>
      <c r="K40" s="108"/>
      <c r="L40" s="26" t="str">
        <f t="shared" si="27"/>
        <v>-</v>
      </c>
      <c r="M40" s="33" t="str">
        <f>IF(J40="✓",$M$37,"-")</f>
        <v>-</v>
      </c>
      <c r="N40" s="33" t="str">
        <f t="shared" si="50"/>
        <v>-</v>
      </c>
      <c r="O40" s="22" t="str">
        <f t="shared" si="38"/>
        <v>-</v>
      </c>
      <c r="P40" s="16">
        <f>IF(J40="✓",MAX(K40-L40,0),0)</f>
        <v>0</v>
      </c>
      <c r="Q40" s="16" t="str">
        <f t="shared" si="29"/>
        <v>-</v>
      </c>
      <c r="R40" s="16" t="str">
        <f t="shared" si="30"/>
        <v>-</v>
      </c>
      <c r="S40" s="7" t="str">
        <f t="shared" si="31"/>
        <v>-</v>
      </c>
      <c r="T40" s="16" t="str">
        <f t="shared" si="39"/>
        <v>-</v>
      </c>
      <c r="U40" s="16">
        <f t="shared" si="32"/>
        <v>0</v>
      </c>
      <c r="V40" s="47"/>
      <c r="W40" s="20">
        <f t="shared" si="40"/>
        <v>0</v>
      </c>
      <c r="X40" s="48">
        <f t="shared" si="33"/>
        <v>0</v>
      </c>
      <c r="Y40" s="82" t="str">
        <f t="shared" si="41"/>
        <v/>
      </c>
      <c r="Z40" s="82"/>
      <c r="AA40" s="2"/>
      <c r="AB40" s="84">
        <f t="shared" si="34"/>
        <v>0</v>
      </c>
      <c r="AC40" s="84">
        <f t="shared" si="35"/>
        <v>0</v>
      </c>
      <c r="AD40" s="84">
        <f t="shared" si="36"/>
        <v>0</v>
      </c>
      <c r="AE40" s="84">
        <f t="shared" si="37"/>
        <v>0</v>
      </c>
      <c r="AG40" s="1" t="str">
        <f t="shared" si="45"/>
        <v/>
      </c>
      <c r="AH40" s="37" t="str">
        <f t="shared" si="42"/>
        <v/>
      </c>
      <c r="AI40" s="37" t="str">
        <f t="shared" si="43"/>
        <v/>
      </c>
      <c r="AJ40" s="37" t="str">
        <f t="shared" si="44"/>
        <v/>
      </c>
    </row>
    <row r="41" spans="1:36">
      <c r="B41" s="8" t="str">
        <f>IF($E$8="✓",IF(AND($C$5&gt;='参考（削除不可）'!$E$3,$C$5&lt;='参考（削除不可）'!$F$3),"✓",""),"")</f>
        <v/>
      </c>
      <c r="C41" s="9">
        <f t="shared" si="46"/>
        <v>45962</v>
      </c>
      <c r="D41" s="6" t="str">
        <f t="shared" si="47"/>
        <v>✓</v>
      </c>
      <c r="E41" s="16">
        <f t="shared" si="48"/>
        <v>0</v>
      </c>
      <c r="F41" s="16">
        <f t="shared" si="24"/>
        <v>0</v>
      </c>
      <c r="G41" s="16">
        <f t="shared" si="49"/>
        <v>0</v>
      </c>
      <c r="H41" s="7">
        <f t="shared" si="25"/>
        <v>0.75</v>
      </c>
      <c r="I41" s="20">
        <f t="shared" si="26"/>
        <v>0</v>
      </c>
      <c r="J41" s="98"/>
      <c r="K41" s="108"/>
      <c r="L41" s="26" t="str">
        <f t="shared" si="27"/>
        <v>-</v>
      </c>
      <c r="M41" s="33" t="str">
        <f t="shared" si="51"/>
        <v>-</v>
      </c>
      <c r="N41" s="33" t="str">
        <f t="shared" si="50"/>
        <v>-</v>
      </c>
      <c r="O41" s="22" t="str">
        <f t="shared" si="38"/>
        <v>-</v>
      </c>
      <c r="P41" s="16">
        <f t="shared" si="28"/>
        <v>0</v>
      </c>
      <c r="Q41" s="16" t="str">
        <f t="shared" si="29"/>
        <v>-</v>
      </c>
      <c r="R41" s="16" t="str">
        <f t="shared" si="30"/>
        <v>-</v>
      </c>
      <c r="S41" s="7" t="str">
        <f t="shared" si="31"/>
        <v>-</v>
      </c>
      <c r="T41" s="16" t="str">
        <f t="shared" si="39"/>
        <v>-</v>
      </c>
      <c r="U41" s="16">
        <f t="shared" si="32"/>
        <v>0</v>
      </c>
      <c r="V41" s="47"/>
      <c r="W41" s="20">
        <f t="shared" si="40"/>
        <v>0</v>
      </c>
      <c r="X41" s="48">
        <f t="shared" si="33"/>
        <v>0</v>
      </c>
      <c r="Y41" s="82" t="str">
        <f t="shared" si="41"/>
        <v/>
      </c>
      <c r="Z41" s="82"/>
      <c r="AA41" s="2"/>
      <c r="AB41" s="84">
        <f t="shared" si="34"/>
        <v>0</v>
      </c>
      <c r="AC41" s="84">
        <f t="shared" si="35"/>
        <v>0</v>
      </c>
      <c r="AD41" s="84">
        <f t="shared" si="36"/>
        <v>0</v>
      </c>
      <c r="AE41" s="84">
        <f t="shared" si="37"/>
        <v>0</v>
      </c>
      <c r="AG41" s="1" t="str">
        <f t="shared" si="45"/>
        <v/>
      </c>
      <c r="AH41" s="37" t="str">
        <f t="shared" si="42"/>
        <v/>
      </c>
      <c r="AI41" s="37" t="str">
        <f t="shared" si="43"/>
        <v/>
      </c>
      <c r="AJ41" s="37" t="str">
        <f t="shared" si="44"/>
        <v/>
      </c>
    </row>
    <row r="42" spans="1:36">
      <c r="B42" s="8" t="str">
        <f>IF($E$8="✓",IF(AND($C$5&gt;='参考（削除不可）'!$E$3,$C$5&lt;='参考（削除不可）'!$F$3),"✓",""),"")</f>
        <v/>
      </c>
      <c r="C42" s="9">
        <f t="shared" si="46"/>
        <v>45992</v>
      </c>
      <c r="D42" s="6" t="str">
        <f t="shared" si="47"/>
        <v>✓</v>
      </c>
      <c r="E42" s="16">
        <f t="shared" si="48"/>
        <v>0</v>
      </c>
      <c r="F42" s="16">
        <f t="shared" si="24"/>
        <v>0</v>
      </c>
      <c r="G42" s="16">
        <f t="shared" si="49"/>
        <v>0</v>
      </c>
      <c r="H42" s="7">
        <f t="shared" si="25"/>
        <v>0.75</v>
      </c>
      <c r="I42" s="20">
        <f t="shared" si="26"/>
        <v>0</v>
      </c>
      <c r="J42" s="98"/>
      <c r="K42" s="108"/>
      <c r="L42" s="26" t="str">
        <f t="shared" si="27"/>
        <v>-</v>
      </c>
      <c r="M42" s="33" t="str">
        <f t="shared" si="51"/>
        <v>-</v>
      </c>
      <c r="N42" s="33" t="str">
        <f t="shared" si="50"/>
        <v>-</v>
      </c>
      <c r="O42" s="22" t="str">
        <f t="shared" si="38"/>
        <v>-</v>
      </c>
      <c r="P42" s="16">
        <f t="shared" si="28"/>
        <v>0</v>
      </c>
      <c r="Q42" s="16" t="str">
        <f t="shared" si="29"/>
        <v>-</v>
      </c>
      <c r="R42" s="16" t="str">
        <f t="shared" si="30"/>
        <v>-</v>
      </c>
      <c r="S42" s="7" t="str">
        <f t="shared" si="31"/>
        <v>-</v>
      </c>
      <c r="T42" s="16" t="str">
        <f t="shared" si="39"/>
        <v>-</v>
      </c>
      <c r="U42" s="16">
        <f t="shared" si="32"/>
        <v>0</v>
      </c>
      <c r="V42" s="47"/>
      <c r="W42" s="20">
        <f t="shared" si="40"/>
        <v>0</v>
      </c>
      <c r="X42" s="48">
        <f t="shared" si="33"/>
        <v>0</v>
      </c>
      <c r="Y42" s="82" t="str">
        <f t="shared" si="41"/>
        <v/>
      </c>
      <c r="Z42" s="82"/>
      <c r="AA42" s="2"/>
      <c r="AB42" s="84">
        <f t="shared" si="34"/>
        <v>0</v>
      </c>
      <c r="AC42" s="84">
        <f t="shared" si="35"/>
        <v>0</v>
      </c>
      <c r="AD42" s="84">
        <f t="shared" si="36"/>
        <v>0</v>
      </c>
      <c r="AE42" s="84">
        <f t="shared" si="37"/>
        <v>0</v>
      </c>
      <c r="AG42" s="1" t="str">
        <f t="shared" si="45"/>
        <v/>
      </c>
      <c r="AH42" s="37" t="str">
        <f t="shared" si="42"/>
        <v/>
      </c>
      <c r="AI42" s="37" t="str">
        <f t="shared" si="43"/>
        <v/>
      </c>
      <c r="AJ42" s="37" t="str">
        <f t="shared" si="44"/>
        <v/>
      </c>
    </row>
    <row r="43" spans="1:36">
      <c r="B43" s="8" t="str">
        <f>IF($E$8="✓",IF(AND($C$5&gt;='参考（削除不可）'!$E$3,$C$5&lt;='参考（削除不可）'!$F$3),"✓",""),"")</f>
        <v/>
      </c>
      <c r="C43" s="9">
        <f>EDATE(C42,1)</f>
        <v>46023</v>
      </c>
      <c r="D43" s="6" t="str">
        <f t="shared" si="47"/>
        <v>✓</v>
      </c>
      <c r="E43" s="16">
        <f t="shared" si="48"/>
        <v>0</v>
      </c>
      <c r="F43" s="16">
        <f t="shared" si="24"/>
        <v>0</v>
      </c>
      <c r="G43" s="16">
        <f t="shared" si="49"/>
        <v>0</v>
      </c>
      <c r="H43" s="7">
        <f t="shared" si="25"/>
        <v>0.75</v>
      </c>
      <c r="I43" s="20">
        <f t="shared" si="26"/>
        <v>0</v>
      </c>
      <c r="J43" s="98"/>
      <c r="K43" s="108"/>
      <c r="L43" s="26" t="str">
        <f t="shared" si="27"/>
        <v>-</v>
      </c>
      <c r="M43" s="33" t="str">
        <f t="shared" si="51"/>
        <v>-</v>
      </c>
      <c r="N43" s="33" t="str">
        <f t="shared" si="50"/>
        <v>-</v>
      </c>
      <c r="O43" s="22" t="str">
        <f t="shared" si="38"/>
        <v>-</v>
      </c>
      <c r="P43" s="16">
        <f t="shared" si="28"/>
        <v>0</v>
      </c>
      <c r="Q43" s="16" t="str">
        <f t="shared" si="29"/>
        <v>-</v>
      </c>
      <c r="R43" s="16" t="str">
        <f t="shared" si="30"/>
        <v>-</v>
      </c>
      <c r="S43" s="7" t="str">
        <f t="shared" si="31"/>
        <v>-</v>
      </c>
      <c r="T43" s="16" t="str">
        <f t="shared" si="39"/>
        <v>-</v>
      </c>
      <c r="U43" s="16">
        <f>IF(J43="✓",T43,I43)</f>
        <v>0</v>
      </c>
      <c r="V43" s="47"/>
      <c r="W43" s="20">
        <f t="shared" si="40"/>
        <v>0</v>
      </c>
      <c r="X43" s="48">
        <f t="shared" si="33"/>
        <v>0</v>
      </c>
      <c r="Y43" s="82" t="str">
        <f t="shared" si="41"/>
        <v/>
      </c>
      <c r="Z43" s="82"/>
      <c r="AA43" s="2"/>
      <c r="AB43" s="84">
        <f t="shared" si="34"/>
        <v>0</v>
      </c>
      <c r="AC43" s="84">
        <f t="shared" si="35"/>
        <v>0</v>
      </c>
      <c r="AD43" s="84">
        <f t="shared" si="36"/>
        <v>0</v>
      </c>
      <c r="AE43" s="84">
        <f t="shared" si="37"/>
        <v>0</v>
      </c>
      <c r="AG43" s="1" t="str">
        <f t="shared" si="45"/>
        <v/>
      </c>
      <c r="AH43" s="37" t="str">
        <f t="shared" si="42"/>
        <v/>
      </c>
      <c r="AI43" s="37" t="str">
        <f t="shared" si="43"/>
        <v/>
      </c>
      <c r="AJ43" s="37" t="str">
        <f t="shared" si="44"/>
        <v/>
      </c>
    </row>
    <row r="44" spans="1:36">
      <c r="B44" s="8" t="str">
        <f>IF($E$8="✓",IF(AND($C$5&gt;='参考（削除不可）'!$E$3,$C$5&lt;='参考（削除不可）'!$F$3),"✓",""),"")</f>
        <v/>
      </c>
      <c r="C44" s="9">
        <f t="shared" si="46"/>
        <v>46054</v>
      </c>
      <c r="D44" s="6" t="str">
        <f t="shared" si="47"/>
        <v>✓</v>
      </c>
      <c r="E44" s="16">
        <f t="shared" si="48"/>
        <v>0</v>
      </c>
      <c r="F44" s="16">
        <f t="shared" si="24"/>
        <v>0</v>
      </c>
      <c r="G44" s="16">
        <f t="shared" si="49"/>
        <v>0</v>
      </c>
      <c r="H44" s="7">
        <f t="shared" si="25"/>
        <v>0.75</v>
      </c>
      <c r="I44" s="20">
        <f t="shared" si="26"/>
        <v>0</v>
      </c>
      <c r="J44" s="98"/>
      <c r="K44" s="108"/>
      <c r="L44" s="26" t="str">
        <f t="shared" si="27"/>
        <v>-</v>
      </c>
      <c r="M44" s="33" t="str">
        <f t="shared" si="51"/>
        <v>-</v>
      </c>
      <c r="N44" s="33" t="str">
        <f t="shared" si="50"/>
        <v>-</v>
      </c>
      <c r="O44" s="22" t="str">
        <f t="shared" si="38"/>
        <v>-</v>
      </c>
      <c r="P44" s="16">
        <f t="shared" si="28"/>
        <v>0</v>
      </c>
      <c r="Q44" s="16" t="str">
        <f t="shared" si="29"/>
        <v>-</v>
      </c>
      <c r="R44" s="16" t="str">
        <f t="shared" si="30"/>
        <v>-</v>
      </c>
      <c r="S44" s="7" t="str">
        <f t="shared" si="31"/>
        <v>-</v>
      </c>
      <c r="T44" s="16" t="str">
        <f t="shared" si="39"/>
        <v>-</v>
      </c>
      <c r="U44" s="16">
        <f t="shared" si="32"/>
        <v>0</v>
      </c>
      <c r="V44" s="47"/>
      <c r="W44" s="20">
        <f t="shared" si="40"/>
        <v>0</v>
      </c>
      <c r="X44" s="48">
        <f t="shared" si="33"/>
        <v>0</v>
      </c>
      <c r="Y44" s="82" t="str">
        <f t="shared" si="41"/>
        <v/>
      </c>
      <c r="Z44" s="82"/>
      <c r="AA44" s="2"/>
      <c r="AB44" s="84">
        <f t="shared" si="34"/>
        <v>0</v>
      </c>
      <c r="AC44" s="84">
        <f t="shared" si="35"/>
        <v>0</v>
      </c>
      <c r="AD44" s="84">
        <f t="shared" si="36"/>
        <v>0</v>
      </c>
      <c r="AE44" s="84">
        <f t="shared" si="37"/>
        <v>0</v>
      </c>
      <c r="AG44" s="1" t="str">
        <f t="shared" si="45"/>
        <v/>
      </c>
      <c r="AH44" s="37" t="str">
        <f t="shared" si="42"/>
        <v/>
      </c>
      <c r="AI44" s="37" t="str">
        <f t="shared" si="43"/>
        <v/>
      </c>
      <c r="AJ44" s="37" t="str">
        <f t="shared" si="44"/>
        <v/>
      </c>
    </row>
    <row r="45" spans="1:36">
      <c r="B45" s="8" t="str">
        <f>IF($E$8="✓",IF(AND($C$5&gt;='参考（削除不可）'!$E$3,$C$5&lt;='参考（削除不可）'!$F$3),"✓",""),"")</f>
        <v/>
      </c>
      <c r="C45" s="9">
        <f t="shared" si="46"/>
        <v>46082</v>
      </c>
      <c r="D45" s="6" t="str">
        <f t="shared" si="47"/>
        <v>✓</v>
      </c>
      <c r="E45" s="16">
        <f t="shared" si="48"/>
        <v>0</v>
      </c>
      <c r="F45" s="16">
        <f t="shared" si="24"/>
        <v>0</v>
      </c>
      <c r="G45" s="16">
        <f t="shared" si="49"/>
        <v>0</v>
      </c>
      <c r="H45" s="7">
        <f t="shared" si="25"/>
        <v>0.75</v>
      </c>
      <c r="I45" s="20">
        <f t="shared" si="26"/>
        <v>0</v>
      </c>
      <c r="J45" s="98"/>
      <c r="K45" s="108"/>
      <c r="L45" s="26" t="str">
        <f t="shared" si="27"/>
        <v>-</v>
      </c>
      <c r="M45" s="33" t="str">
        <f t="shared" si="51"/>
        <v>-</v>
      </c>
      <c r="N45" s="33" t="str">
        <f t="shared" si="50"/>
        <v>-</v>
      </c>
      <c r="O45" s="22" t="str">
        <f t="shared" si="38"/>
        <v>-</v>
      </c>
      <c r="P45" s="16">
        <f t="shared" si="28"/>
        <v>0</v>
      </c>
      <c r="Q45" s="16" t="str">
        <f t="shared" si="29"/>
        <v>-</v>
      </c>
      <c r="R45" s="16" t="str">
        <f t="shared" si="30"/>
        <v>-</v>
      </c>
      <c r="S45" s="7" t="str">
        <f t="shared" si="31"/>
        <v>-</v>
      </c>
      <c r="T45" s="16" t="str">
        <f t="shared" si="39"/>
        <v>-</v>
      </c>
      <c r="U45" s="16">
        <f t="shared" si="32"/>
        <v>0</v>
      </c>
      <c r="V45" s="47"/>
      <c r="W45" s="20">
        <f t="shared" si="40"/>
        <v>0</v>
      </c>
      <c r="X45" s="48">
        <f t="shared" si="33"/>
        <v>0</v>
      </c>
      <c r="Y45" s="82" t="str">
        <f t="shared" si="41"/>
        <v/>
      </c>
      <c r="Z45" s="82"/>
      <c r="AA45" s="2"/>
      <c r="AB45" s="84">
        <f t="shared" si="34"/>
        <v>0</v>
      </c>
      <c r="AC45" s="84">
        <f t="shared" si="35"/>
        <v>0</v>
      </c>
      <c r="AD45" s="84">
        <f t="shared" si="36"/>
        <v>0</v>
      </c>
      <c r="AE45" s="84">
        <f t="shared" si="37"/>
        <v>0</v>
      </c>
      <c r="AG45" s="1" t="str">
        <f t="shared" si="45"/>
        <v/>
      </c>
      <c r="AH45" s="37" t="str">
        <f t="shared" si="42"/>
        <v/>
      </c>
      <c r="AI45" s="37" t="str">
        <f t="shared" si="43"/>
        <v/>
      </c>
      <c r="AJ45" s="37" t="str">
        <f t="shared" si="44"/>
        <v/>
      </c>
    </row>
    <row r="46" spans="1:36">
      <c r="B46" s="8" t="str">
        <f>IF($E$8="✓",IF(AND($C$5&gt;='参考（削除不可）'!$E$3,$C$5&lt;='参考（削除不可）'!$F$3),"✓",""),"")</f>
        <v/>
      </c>
      <c r="C46" s="9">
        <f t="shared" si="46"/>
        <v>46113</v>
      </c>
      <c r="D46" s="6" t="str">
        <f t="shared" si="47"/>
        <v>✓</v>
      </c>
      <c r="E46" s="16">
        <f t="shared" si="48"/>
        <v>0</v>
      </c>
      <c r="F46" s="16">
        <f t="shared" si="24"/>
        <v>0</v>
      </c>
      <c r="G46" s="16">
        <f t="shared" si="49"/>
        <v>0</v>
      </c>
      <c r="H46" s="7">
        <f t="shared" si="25"/>
        <v>0.75</v>
      </c>
      <c r="I46" s="20">
        <f t="shared" si="26"/>
        <v>0</v>
      </c>
      <c r="J46" s="98"/>
      <c r="K46" s="108"/>
      <c r="L46" s="26" t="str">
        <f t="shared" si="27"/>
        <v>-</v>
      </c>
      <c r="M46" s="33" t="str">
        <f t="shared" si="51"/>
        <v>-</v>
      </c>
      <c r="N46" s="33" t="str">
        <f t="shared" si="50"/>
        <v>-</v>
      </c>
      <c r="O46" s="22" t="str">
        <f t="shared" si="38"/>
        <v>-</v>
      </c>
      <c r="P46" s="16">
        <f t="shared" si="28"/>
        <v>0</v>
      </c>
      <c r="Q46" s="16" t="str">
        <f t="shared" si="29"/>
        <v>-</v>
      </c>
      <c r="R46" s="16" t="str">
        <f t="shared" si="30"/>
        <v>-</v>
      </c>
      <c r="S46" s="7" t="str">
        <f t="shared" si="31"/>
        <v>-</v>
      </c>
      <c r="T46" s="16" t="str">
        <f t="shared" si="39"/>
        <v>-</v>
      </c>
      <c r="U46" s="16">
        <f t="shared" si="32"/>
        <v>0</v>
      </c>
      <c r="V46" s="47"/>
      <c r="W46" s="20">
        <f t="shared" si="40"/>
        <v>0</v>
      </c>
      <c r="X46" s="48">
        <f t="shared" si="33"/>
        <v>0</v>
      </c>
      <c r="Y46" s="82" t="str">
        <f t="shared" si="41"/>
        <v/>
      </c>
      <c r="Z46" s="82"/>
      <c r="AA46" s="2"/>
      <c r="AB46" s="84">
        <f t="shared" si="34"/>
        <v>0</v>
      </c>
      <c r="AC46" s="84">
        <f t="shared" si="35"/>
        <v>0</v>
      </c>
      <c r="AD46" s="84">
        <f t="shared" si="36"/>
        <v>0</v>
      </c>
      <c r="AE46" s="84">
        <f t="shared" si="37"/>
        <v>0</v>
      </c>
      <c r="AG46" s="1" t="str">
        <f t="shared" si="45"/>
        <v/>
      </c>
      <c r="AH46" s="37" t="str">
        <f t="shared" si="42"/>
        <v/>
      </c>
      <c r="AI46" s="37" t="str">
        <f t="shared" si="43"/>
        <v/>
      </c>
      <c r="AJ46" s="37" t="str">
        <f t="shared" si="44"/>
        <v/>
      </c>
    </row>
    <row r="47" spans="1:36">
      <c r="B47" s="8" t="str">
        <f>IF($E$8="✓",IF(AND($C$5&gt;='参考（削除不可）'!$E$3,$C$5&lt;='参考（削除不可）'!$F$3),"✓",""),"")</f>
        <v/>
      </c>
      <c r="C47" s="9">
        <f t="shared" si="46"/>
        <v>46143</v>
      </c>
      <c r="D47" s="6" t="str">
        <f t="shared" si="47"/>
        <v>✓</v>
      </c>
      <c r="E47" s="16">
        <f t="shared" si="48"/>
        <v>0</v>
      </c>
      <c r="F47" s="16">
        <f t="shared" si="24"/>
        <v>0</v>
      </c>
      <c r="G47" s="16">
        <f t="shared" si="49"/>
        <v>0</v>
      </c>
      <c r="H47" s="7">
        <f t="shared" si="25"/>
        <v>0.75</v>
      </c>
      <c r="I47" s="20">
        <f t="shared" si="26"/>
        <v>0</v>
      </c>
      <c r="J47" s="98"/>
      <c r="K47" s="108"/>
      <c r="L47" s="26" t="str">
        <f t="shared" si="27"/>
        <v>-</v>
      </c>
      <c r="M47" s="33" t="str">
        <f t="shared" si="51"/>
        <v>-</v>
      </c>
      <c r="N47" s="33" t="str">
        <f t="shared" si="50"/>
        <v>-</v>
      </c>
      <c r="O47" s="22" t="str">
        <f t="shared" si="38"/>
        <v>-</v>
      </c>
      <c r="P47" s="16">
        <f t="shared" si="28"/>
        <v>0</v>
      </c>
      <c r="Q47" s="16" t="str">
        <f t="shared" si="29"/>
        <v>-</v>
      </c>
      <c r="R47" s="16" t="str">
        <f t="shared" si="30"/>
        <v>-</v>
      </c>
      <c r="S47" s="7" t="str">
        <f t="shared" si="31"/>
        <v>-</v>
      </c>
      <c r="T47" s="16" t="str">
        <f t="shared" si="39"/>
        <v>-</v>
      </c>
      <c r="U47" s="16">
        <f t="shared" si="32"/>
        <v>0</v>
      </c>
      <c r="V47" s="47"/>
      <c r="W47" s="20">
        <f t="shared" si="40"/>
        <v>0</v>
      </c>
      <c r="X47" s="48">
        <f t="shared" si="33"/>
        <v>0</v>
      </c>
      <c r="Y47" s="82" t="str">
        <f t="shared" si="41"/>
        <v/>
      </c>
      <c r="Z47" s="82"/>
      <c r="AA47" s="2"/>
      <c r="AB47" s="84">
        <f t="shared" si="34"/>
        <v>0</v>
      </c>
      <c r="AC47" s="84">
        <f t="shared" si="35"/>
        <v>0</v>
      </c>
      <c r="AD47" s="84">
        <f t="shared" si="36"/>
        <v>0</v>
      </c>
      <c r="AE47" s="84">
        <f t="shared" si="37"/>
        <v>0</v>
      </c>
      <c r="AG47" s="1" t="str">
        <f t="shared" si="45"/>
        <v/>
      </c>
      <c r="AH47" s="37" t="str">
        <f t="shared" si="42"/>
        <v/>
      </c>
      <c r="AI47" s="37" t="str">
        <f t="shared" si="43"/>
        <v/>
      </c>
      <c r="AJ47" s="37" t="str">
        <f t="shared" si="44"/>
        <v/>
      </c>
    </row>
    <row r="48" spans="1:36" ht="18.600000000000001" thickBot="1">
      <c r="B48" s="8" t="str">
        <f>IF($E$8="✓",IF(AND($C$5&gt;='参考（削除不可）'!$E$3,$C$5&lt;='参考（削除不可）'!$F$3),"✓",""),"")</f>
        <v/>
      </c>
      <c r="C48" s="9">
        <f t="shared" si="46"/>
        <v>46174</v>
      </c>
      <c r="D48" s="6" t="str">
        <f t="shared" si="47"/>
        <v>✓</v>
      </c>
      <c r="E48" s="16">
        <f t="shared" si="48"/>
        <v>0</v>
      </c>
      <c r="F48" s="16">
        <f t="shared" si="24"/>
        <v>0</v>
      </c>
      <c r="G48" s="16">
        <f t="shared" si="49"/>
        <v>0</v>
      </c>
      <c r="H48" s="7">
        <f t="shared" si="25"/>
        <v>0.75</v>
      </c>
      <c r="I48" s="20">
        <f t="shared" si="26"/>
        <v>0</v>
      </c>
      <c r="J48" s="99"/>
      <c r="K48" s="109"/>
      <c r="L48" s="26" t="str">
        <f t="shared" si="27"/>
        <v>-</v>
      </c>
      <c r="M48" s="33" t="str">
        <f t="shared" si="51"/>
        <v>-</v>
      </c>
      <c r="N48" s="33" t="str">
        <f t="shared" si="50"/>
        <v>-</v>
      </c>
      <c r="O48" s="22" t="str">
        <f t="shared" si="38"/>
        <v>-</v>
      </c>
      <c r="P48" s="16">
        <f t="shared" si="28"/>
        <v>0</v>
      </c>
      <c r="Q48" s="16" t="str">
        <f t="shared" si="29"/>
        <v>-</v>
      </c>
      <c r="R48" s="16" t="str">
        <f t="shared" si="30"/>
        <v>-</v>
      </c>
      <c r="S48" s="7" t="str">
        <f t="shared" si="31"/>
        <v>-</v>
      </c>
      <c r="T48" s="16" t="str">
        <f t="shared" si="39"/>
        <v>-</v>
      </c>
      <c r="U48" s="16">
        <f t="shared" si="32"/>
        <v>0</v>
      </c>
      <c r="V48" s="47"/>
      <c r="W48" s="20">
        <f t="shared" si="40"/>
        <v>0</v>
      </c>
      <c r="X48" s="49">
        <f t="shared" si="33"/>
        <v>0</v>
      </c>
      <c r="Y48" s="82" t="str">
        <f t="shared" si="41"/>
        <v/>
      </c>
      <c r="Z48" s="82"/>
      <c r="AA48" s="2"/>
      <c r="AB48" s="84">
        <f t="shared" si="34"/>
        <v>0</v>
      </c>
      <c r="AC48" s="84">
        <f t="shared" si="35"/>
        <v>0</v>
      </c>
      <c r="AD48" s="84">
        <f t="shared" si="36"/>
        <v>0</v>
      </c>
      <c r="AE48" s="84">
        <f t="shared" si="37"/>
        <v>0</v>
      </c>
      <c r="AG48" s="1" t="str">
        <f t="shared" si="45"/>
        <v/>
      </c>
      <c r="AH48" s="37" t="str">
        <f t="shared" si="42"/>
        <v/>
      </c>
      <c r="AI48" s="37" t="str">
        <f t="shared" si="43"/>
        <v/>
      </c>
      <c r="AJ48" s="37" t="str">
        <f t="shared" si="44"/>
        <v/>
      </c>
    </row>
    <row r="49" spans="25:25" ht="18.600000000000001" thickTop="1"/>
    <row r="51" spans="25:25">
      <c r="Y51" s="1" t="str">
        <f>IF(Y36="←収入回復届出①","←最終支給月",IF(X34&lt;51300,IF(X35&gt;=51300,"←収入回復届出①",""),""))</f>
        <v/>
      </c>
    </row>
  </sheetData>
  <sheetProtection password="E3F2" sheet="1" objects="1" scenarios="1"/>
  <mergeCells count="46">
    <mergeCell ref="B1:Y1"/>
    <mergeCell ref="B7:D7"/>
    <mergeCell ref="B8:D8"/>
    <mergeCell ref="B10:B13"/>
    <mergeCell ref="C10:C13"/>
    <mergeCell ref="D10:D13"/>
    <mergeCell ref="E10:U10"/>
    <mergeCell ref="E11:I11"/>
    <mergeCell ref="J11:T11"/>
    <mergeCell ref="U11:U13"/>
    <mergeCell ref="E12:E13"/>
    <mergeCell ref="F12:F13"/>
    <mergeCell ref="G12:G13"/>
    <mergeCell ref="H12:H13"/>
    <mergeCell ref="I12:I13"/>
    <mergeCell ref="T12:T13"/>
    <mergeCell ref="B30:B33"/>
    <mergeCell ref="C30:C33"/>
    <mergeCell ref="D30:D33"/>
    <mergeCell ref="E30:U30"/>
    <mergeCell ref="W30:X30"/>
    <mergeCell ref="E31:I31"/>
    <mergeCell ref="J31:T31"/>
    <mergeCell ref="U31:U33"/>
    <mergeCell ref="W31:W33"/>
    <mergeCell ref="J32:J33"/>
    <mergeCell ref="K32:K33"/>
    <mergeCell ref="L32:L33"/>
    <mergeCell ref="P32:P33"/>
    <mergeCell ref="T32:T33"/>
    <mergeCell ref="X31:X33"/>
    <mergeCell ref="S12:S13"/>
    <mergeCell ref="J12:J13"/>
    <mergeCell ref="E32:E33"/>
    <mergeCell ref="F32:F33"/>
    <mergeCell ref="G32:G33"/>
    <mergeCell ref="H32:H33"/>
    <mergeCell ref="I32:I33"/>
    <mergeCell ref="Q32:Q33"/>
    <mergeCell ref="R32:R33"/>
    <mergeCell ref="S32:S33"/>
    <mergeCell ref="K12:K13"/>
    <mergeCell ref="L12:L13"/>
    <mergeCell ref="P12:P13"/>
    <mergeCell ref="Q12:Q13"/>
    <mergeCell ref="R12:R13"/>
  </mergeCells>
  <phoneticPr fontId="2"/>
  <dataValidations count="1">
    <dataValidation type="list" allowBlank="1" showInputMessage="1" showErrorMessage="1" sqref="D14:D28 D34:D48 J34:J48 J14:J28 E7:E8">
      <formula1>"✓"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cellComments="asDisplayed" r:id="rId1"/>
  <rowBreaks count="1" manualBreakCount="1">
    <brk id="31" max="24" man="1"/>
  </rowBreaks>
  <colBreaks count="1" manualBreakCount="1">
    <brk id="6" max="4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'参考（削除不可）'!$H$39:$H$56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7"/>
  <sheetViews>
    <sheetView zoomScaleNormal="100" workbookViewId="0"/>
  </sheetViews>
  <sheetFormatPr defaultRowHeight="18" outlineLevelRow="1"/>
  <cols>
    <col min="1" max="1" width="8.796875" style="114"/>
    <col min="2" max="2" width="10.3984375" style="114" customWidth="1"/>
    <col min="3" max="6" width="15.3984375" style="114" bestFit="1" customWidth="1"/>
    <col min="7" max="8" width="9.19921875" style="114" bestFit="1" customWidth="1"/>
    <col min="9" max="16384" width="8.796875" style="114"/>
  </cols>
  <sheetData>
    <row r="1" spans="1:6">
      <c r="A1" s="112"/>
      <c r="B1" s="112"/>
      <c r="C1" s="113" t="s">
        <v>57</v>
      </c>
      <c r="D1" s="113" t="s">
        <v>57</v>
      </c>
      <c r="E1" s="113" t="s">
        <v>56</v>
      </c>
      <c r="F1" s="113" t="s">
        <v>56</v>
      </c>
    </row>
    <row r="2" spans="1:6">
      <c r="A2" s="112"/>
      <c r="B2" s="112"/>
      <c r="C2" s="122">
        <f>C3</f>
        <v>38354</v>
      </c>
      <c r="D2" s="122">
        <f t="shared" ref="D2:F2" si="0">D3</f>
        <v>38443</v>
      </c>
      <c r="E2" s="122">
        <f t="shared" si="0"/>
        <v>38719</v>
      </c>
      <c r="F2" s="122">
        <f t="shared" si="0"/>
        <v>38808</v>
      </c>
    </row>
    <row r="3" spans="1:6">
      <c r="A3" s="115">
        <f>B3-2018</f>
        <v>7</v>
      </c>
      <c r="B3" s="116">
        <f>収入要件自己確認資料202309!C3</f>
        <v>2025</v>
      </c>
      <c r="C3" s="117">
        <f>DATE($B3-20,1,2)</f>
        <v>38354</v>
      </c>
      <c r="D3" s="117">
        <f>DATE($B3-20,4,1)</f>
        <v>38443</v>
      </c>
      <c r="E3" s="117">
        <f>DATE($B3-19,1,2)</f>
        <v>38719</v>
      </c>
      <c r="F3" s="117">
        <f>DATE($B3-19,4,1)</f>
        <v>38808</v>
      </c>
    </row>
    <row r="4" spans="1:6">
      <c r="C4" s="114" t="b">
        <f>VLOOKUP($A$3,$A$38:$F$57,3)=C3</f>
        <v>1</v>
      </c>
      <c r="D4" s="114" t="b">
        <f>VLOOKUP($A$3,$A$38:$F$57,4)=D3</f>
        <v>1</v>
      </c>
      <c r="E4" s="114" t="b">
        <f>VLOOKUP($A$3,$A$38:$F$57,5)=E3</f>
        <v>1</v>
      </c>
      <c r="F4" s="114" t="b">
        <f>VLOOKUP($A$3,$A$38:$F$57,6)=F3</f>
        <v>1</v>
      </c>
    </row>
    <row r="6" spans="1:6" hidden="1" outlineLevel="1">
      <c r="A6" s="114" t="s">
        <v>10</v>
      </c>
      <c r="B6" s="114">
        <v>1990</v>
      </c>
    </row>
    <row r="7" spans="1:6" hidden="1" outlineLevel="1">
      <c r="A7" s="114" t="s">
        <v>11</v>
      </c>
      <c r="B7" s="114">
        <v>1991</v>
      </c>
    </row>
    <row r="8" spans="1:6" hidden="1" outlineLevel="1">
      <c r="A8" s="114" t="s">
        <v>12</v>
      </c>
      <c r="B8" s="114">
        <v>1992</v>
      </c>
    </row>
    <row r="9" spans="1:6" hidden="1" outlineLevel="1">
      <c r="A9" s="114" t="s">
        <v>13</v>
      </c>
      <c r="B9" s="114">
        <v>1993</v>
      </c>
    </row>
    <row r="10" spans="1:6" hidden="1" outlineLevel="1">
      <c r="A10" s="114" t="s">
        <v>14</v>
      </c>
      <c r="B10" s="114">
        <v>1994</v>
      </c>
    </row>
    <row r="11" spans="1:6" hidden="1" outlineLevel="1">
      <c r="A11" s="114" t="s">
        <v>15</v>
      </c>
      <c r="B11" s="114">
        <v>1995</v>
      </c>
    </row>
    <row r="12" spans="1:6" hidden="1" outlineLevel="1">
      <c r="A12" s="114" t="s">
        <v>16</v>
      </c>
      <c r="B12" s="114">
        <v>1996</v>
      </c>
    </row>
    <row r="13" spans="1:6" hidden="1" outlineLevel="1">
      <c r="A13" s="114" t="s">
        <v>17</v>
      </c>
      <c r="B13" s="114">
        <v>1997</v>
      </c>
    </row>
    <row r="14" spans="1:6" hidden="1" outlineLevel="1">
      <c r="A14" s="114" t="s">
        <v>18</v>
      </c>
      <c r="B14" s="114">
        <v>1998</v>
      </c>
    </row>
    <row r="15" spans="1:6" hidden="1" outlineLevel="1">
      <c r="A15" s="114" t="s">
        <v>19</v>
      </c>
      <c r="B15" s="114">
        <v>1999</v>
      </c>
    </row>
    <row r="16" spans="1:6" hidden="1" outlineLevel="1">
      <c r="A16" s="114" t="s">
        <v>20</v>
      </c>
      <c r="B16" s="114">
        <v>2000</v>
      </c>
    </row>
    <row r="17" spans="1:5" hidden="1" outlineLevel="1">
      <c r="A17" s="114" t="s">
        <v>21</v>
      </c>
      <c r="B17" s="114">
        <v>2001</v>
      </c>
    </row>
    <row r="18" spans="1:5" hidden="1" outlineLevel="1">
      <c r="A18" s="114" t="s">
        <v>22</v>
      </c>
      <c r="B18" s="114">
        <v>2002</v>
      </c>
    </row>
    <row r="19" spans="1:5" hidden="1" outlineLevel="1">
      <c r="A19" s="114" t="s">
        <v>23</v>
      </c>
      <c r="B19" s="114">
        <v>2003</v>
      </c>
    </row>
    <row r="20" spans="1:5" hidden="1" outlineLevel="1">
      <c r="A20" s="114" t="s">
        <v>24</v>
      </c>
      <c r="B20" s="114">
        <v>2004</v>
      </c>
    </row>
    <row r="21" spans="1:5" hidden="1" outlineLevel="1">
      <c r="A21" s="114" t="s">
        <v>25</v>
      </c>
      <c r="B21" s="114">
        <v>2005</v>
      </c>
      <c r="D21" s="114" t="s">
        <v>54</v>
      </c>
      <c r="E21" s="114" t="s">
        <v>55</v>
      </c>
    </row>
    <row r="22" spans="1:5" hidden="1" outlineLevel="1">
      <c r="A22" s="118" t="s">
        <v>4</v>
      </c>
      <c r="B22" s="118">
        <v>2006</v>
      </c>
      <c r="D22" s="114">
        <v>2023</v>
      </c>
    </row>
    <row r="23" spans="1:5" hidden="1" outlineLevel="1">
      <c r="A23" s="118" t="s">
        <v>5</v>
      </c>
      <c r="B23" s="118">
        <v>2007</v>
      </c>
      <c r="E23" s="114">
        <v>2023</v>
      </c>
    </row>
    <row r="24" spans="1:5" hidden="1" outlineLevel="1">
      <c r="A24" s="114" t="s">
        <v>6</v>
      </c>
      <c r="B24" s="114">
        <v>2008</v>
      </c>
    </row>
    <row r="25" spans="1:5" hidden="1" outlineLevel="1">
      <c r="A25" s="114" t="s">
        <v>7</v>
      </c>
      <c r="B25" s="114">
        <v>2009</v>
      </c>
    </row>
    <row r="26" spans="1:5" hidden="1" outlineLevel="1">
      <c r="A26" s="114" t="s">
        <v>8</v>
      </c>
      <c r="B26" s="114">
        <v>2010</v>
      </c>
    </row>
    <row r="27" spans="1:5" hidden="1" outlineLevel="1">
      <c r="A27" s="114" t="s">
        <v>9</v>
      </c>
      <c r="B27" s="114">
        <v>2011</v>
      </c>
    </row>
    <row r="28" spans="1:5" hidden="1" outlineLevel="1">
      <c r="A28" s="114" t="s">
        <v>26</v>
      </c>
      <c r="B28" s="114">
        <v>2012</v>
      </c>
    </row>
    <row r="29" spans="1:5" hidden="1" outlineLevel="1">
      <c r="A29" s="114" t="s">
        <v>27</v>
      </c>
      <c r="B29" s="114">
        <v>2013</v>
      </c>
    </row>
    <row r="30" spans="1:5" hidden="1" outlineLevel="1">
      <c r="A30" s="114" t="s">
        <v>28</v>
      </c>
      <c r="B30" s="114">
        <v>2014</v>
      </c>
    </row>
    <row r="31" spans="1:5" hidden="1" outlineLevel="1">
      <c r="A31" s="114" t="s">
        <v>29</v>
      </c>
      <c r="B31" s="114">
        <v>2015</v>
      </c>
    </row>
    <row r="32" spans="1:5" hidden="1" outlineLevel="1">
      <c r="A32" s="114" t="s">
        <v>30</v>
      </c>
      <c r="B32" s="114">
        <v>2016</v>
      </c>
    </row>
    <row r="33" spans="1:8" hidden="1" outlineLevel="1">
      <c r="A33" s="114" t="s">
        <v>31</v>
      </c>
      <c r="B33" s="114">
        <v>2017</v>
      </c>
    </row>
    <row r="34" spans="1:8" hidden="1" outlineLevel="1">
      <c r="A34" s="114" t="s">
        <v>32</v>
      </c>
      <c r="B34" s="114">
        <v>2018</v>
      </c>
    </row>
    <row r="35" spans="1:8" hidden="1" outlineLevel="1">
      <c r="A35" s="114" t="s">
        <v>35</v>
      </c>
      <c r="B35" s="114">
        <v>2019</v>
      </c>
    </row>
    <row r="36" spans="1:8" hidden="1" outlineLevel="1">
      <c r="A36" s="114" t="s">
        <v>33</v>
      </c>
      <c r="B36" s="114">
        <v>2020</v>
      </c>
    </row>
    <row r="37" spans="1:8" hidden="1" outlineLevel="1">
      <c r="A37" s="114" t="s">
        <v>34</v>
      </c>
      <c r="B37" s="114">
        <v>2021</v>
      </c>
    </row>
    <row r="38" spans="1:8" collapsed="1">
      <c r="A38" s="115">
        <f>B38-2018</f>
        <v>4</v>
      </c>
      <c r="B38" s="116">
        <v>2022</v>
      </c>
      <c r="C38" s="119"/>
      <c r="D38" s="119"/>
      <c r="E38" s="117">
        <f>DATE($B38-19,1,2)</f>
        <v>37623</v>
      </c>
      <c r="F38" s="117">
        <f>DATE($B38-19,4,1)</f>
        <v>37712</v>
      </c>
      <c r="H38" s="121">
        <f>B38</f>
        <v>2022</v>
      </c>
    </row>
    <row r="39" spans="1:8">
      <c r="A39" s="115">
        <f t="shared" ref="A39:A57" si="1">B39-2018</f>
        <v>5</v>
      </c>
      <c r="B39" s="116">
        <v>2023</v>
      </c>
      <c r="C39" s="117">
        <f>DATE($B39-20,1,2)</f>
        <v>37623</v>
      </c>
      <c r="D39" s="117">
        <f>DATE($B39-20,4,1)</f>
        <v>37712</v>
      </c>
      <c r="E39" s="117">
        <f t="shared" ref="E39:E57" si="2">DATE($B39-19,1,2)</f>
        <v>37988</v>
      </c>
      <c r="F39" s="117">
        <f t="shared" ref="F39:F57" si="3">DATE($B39-19,4,1)</f>
        <v>38078</v>
      </c>
      <c r="H39" s="121">
        <f>B39</f>
        <v>2023</v>
      </c>
    </row>
    <row r="40" spans="1:8">
      <c r="A40" s="115">
        <f t="shared" si="1"/>
        <v>6</v>
      </c>
      <c r="B40" s="116">
        <v>2024</v>
      </c>
      <c r="C40" s="117">
        <f t="shared" ref="C40:C57" si="4">DATE($B40-20,1,2)</f>
        <v>37988</v>
      </c>
      <c r="D40" s="117">
        <f t="shared" ref="D40:D57" si="5">DATE($B40-20,4,1)</f>
        <v>38078</v>
      </c>
      <c r="E40" s="117">
        <f t="shared" si="2"/>
        <v>38354</v>
      </c>
      <c r="F40" s="117">
        <f t="shared" si="3"/>
        <v>38443</v>
      </c>
      <c r="H40" s="121">
        <f t="shared" ref="H40:H57" si="6">B40</f>
        <v>2024</v>
      </c>
    </row>
    <row r="41" spans="1:8">
      <c r="A41" s="115">
        <f t="shared" si="1"/>
        <v>7</v>
      </c>
      <c r="B41" s="116">
        <v>2025</v>
      </c>
      <c r="C41" s="117">
        <f t="shared" si="4"/>
        <v>38354</v>
      </c>
      <c r="D41" s="117">
        <f t="shared" si="5"/>
        <v>38443</v>
      </c>
      <c r="E41" s="117">
        <f t="shared" si="2"/>
        <v>38719</v>
      </c>
      <c r="F41" s="117">
        <f t="shared" si="3"/>
        <v>38808</v>
      </c>
      <c r="H41" s="121">
        <f t="shared" si="6"/>
        <v>2025</v>
      </c>
    </row>
    <row r="42" spans="1:8">
      <c r="A42" s="115">
        <f t="shared" si="1"/>
        <v>8</v>
      </c>
      <c r="B42" s="116">
        <v>2026</v>
      </c>
      <c r="C42" s="117">
        <f t="shared" si="4"/>
        <v>38719</v>
      </c>
      <c r="D42" s="117">
        <f t="shared" si="5"/>
        <v>38808</v>
      </c>
      <c r="E42" s="117">
        <f t="shared" si="2"/>
        <v>39084</v>
      </c>
      <c r="F42" s="117">
        <f t="shared" si="3"/>
        <v>39173</v>
      </c>
      <c r="H42" s="121">
        <f t="shared" si="6"/>
        <v>2026</v>
      </c>
    </row>
    <row r="43" spans="1:8">
      <c r="A43" s="115">
        <f t="shared" si="1"/>
        <v>9</v>
      </c>
      <c r="B43" s="116">
        <v>2027</v>
      </c>
      <c r="C43" s="117">
        <f t="shared" si="4"/>
        <v>39084</v>
      </c>
      <c r="D43" s="117">
        <f t="shared" si="5"/>
        <v>39173</v>
      </c>
      <c r="E43" s="117">
        <f t="shared" si="2"/>
        <v>39449</v>
      </c>
      <c r="F43" s="117">
        <f t="shared" si="3"/>
        <v>39539</v>
      </c>
      <c r="H43" s="121">
        <f t="shared" si="6"/>
        <v>2027</v>
      </c>
    </row>
    <row r="44" spans="1:8">
      <c r="A44" s="115">
        <f t="shared" si="1"/>
        <v>10</v>
      </c>
      <c r="B44" s="116">
        <v>2028</v>
      </c>
      <c r="C44" s="117">
        <f t="shared" si="4"/>
        <v>39449</v>
      </c>
      <c r="D44" s="117">
        <f t="shared" si="5"/>
        <v>39539</v>
      </c>
      <c r="E44" s="117">
        <f t="shared" si="2"/>
        <v>39815</v>
      </c>
      <c r="F44" s="117">
        <f t="shared" si="3"/>
        <v>39904</v>
      </c>
      <c r="H44" s="121">
        <f t="shared" si="6"/>
        <v>2028</v>
      </c>
    </row>
    <row r="45" spans="1:8">
      <c r="A45" s="115">
        <f t="shared" si="1"/>
        <v>11</v>
      </c>
      <c r="B45" s="116">
        <v>2029</v>
      </c>
      <c r="C45" s="117">
        <f t="shared" si="4"/>
        <v>39815</v>
      </c>
      <c r="D45" s="117">
        <f t="shared" si="5"/>
        <v>39904</v>
      </c>
      <c r="E45" s="117">
        <f t="shared" si="2"/>
        <v>40180</v>
      </c>
      <c r="F45" s="117">
        <f t="shared" si="3"/>
        <v>40269</v>
      </c>
      <c r="H45" s="121">
        <f t="shared" si="6"/>
        <v>2029</v>
      </c>
    </row>
    <row r="46" spans="1:8">
      <c r="A46" s="115">
        <f t="shared" si="1"/>
        <v>12</v>
      </c>
      <c r="B46" s="116">
        <v>2030</v>
      </c>
      <c r="C46" s="117">
        <f t="shared" si="4"/>
        <v>40180</v>
      </c>
      <c r="D46" s="117">
        <f t="shared" si="5"/>
        <v>40269</v>
      </c>
      <c r="E46" s="117">
        <f t="shared" si="2"/>
        <v>40545</v>
      </c>
      <c r="F46" s="117">
        <f t="shared" si="3"/>
        <v>40634</v>
      </c>
      <c r="H46" s="121">
        <f t="shared" si="6"/>
        <v>2030</v>
      </c>
    </row>
    <row r="47" spans="1:8">
      <c r="A47" s="115">
        <f t="shared" si="1"/>
        <v>13</v>
      </c>
      <c r="B47" s="116">
        <v>2031</v>
      </c>
      <c r="C47" s="117">
        <f t="shared" si="4"/>
        <v>40545</v>
      </c>
      <c r="D47" s="117">
        <f t="shared" si="5"/>
        <v>40634</v>
      </c>
      <c r="E47" s="117">
        <f t="shared" si="2"/>
        <v>40910</v>
      </c>
      <c r="F47" s="117">
        <f t="shared" si="3"/>
        <v>41000</v>
      </c>
      <c r="H47" s="121">
        <f t="shared" si="6"/>
        <v>2031</v>
      </c>
    </row>
    <row r="48" spans="1:8">
      <c r="A48" s="115">
        <f t="shared" si="1"/>
        <v>14</v>
      </c>
      <c r="B48" s="116">
        <v>2032</v>
      </c>
      <c r="C48" s="117">
        <f t="shared" si="4"/>
        <v>40910</v>
      </c>
      <c r="D48" s="117">
        <f t="shared" si="5"/>
        <v>41000</v>
      </c>
      <c r="E48" s="117">
        <f t="shared" si="2"/>
        <v>41276</v>
      </c>
      <c r="F48" s="117">
        <f t="shared" si="3"/>
        <v>41365</v>
      </c>
      <c r="H48" s="121">
        <f t="shared" si="6"/>
        <v>2032</v>
      </c>
    </row>
    <row r="49" spans="1:8">
      <c r="A49" s="115">
        <f t="shared" si="1"/>
        <v>15</v>
      </c>
      <c r="B49" s="116">
        <v>2033</v>
      </c>
      <c r="C49" s="117">
        <f t="shared" si="4"/>
        <v>41276</v>
      </c>
      <c r="D49" s="117">
        <f t="shared" si="5"/>
        <v>41365</v>
      </c>
      <c r="E49" s="117">
        <f>DATE($B49-19,1,2)</f>
        <v>41641</v>
      </c>
      <c r="F49" s="117">
        <f t="shared" si="3"/>
        <v>41730</v>
      </c>
      <c r="H49" s="121">
        <f t="shared" si="6"/>
        <v>2033</v>
      </c>
    </row>
    <row r="50" spans="1:8">
      <c r="A50" s="115">
        <f t="shared" si="1"/>
        <v>16</v>
      </c>
      <c r="B50" s="116">
        <v>2034</v>
      </c>
      <c r="C50" s="117">
        <f t="shared" si="4"/>
        <v>41641</v>
      </c>
      <c r="D50" s="117">
        <f t="shared" si="5"/>
        <v>41730</v>
      </c>
      <c r="E50" s="117">
        <f t="shared" si="2"/>
        <v>42006</v>
      </c>
      <c r="F50" s="117">
        <f t="shared" si="3"/>
        <v>42095</v>
      </c>
      <c r="H50" s="121">
        <f t="shared" si="6"/>
        <v>2034</v>
      </c>
    </row>
    <row r="51" spans="1:8">
      <c r="A51" s="115">
        <f t="shared" si="1"/>
        <v>17</v>
      </c>
      <c r="B51" s="116">
        <v>2035</v>
      </c>
      <c r="C51" s="117">
        <f t="shared" si="4"/>
        <v>42006</v>
      </c>
      <c r="D51" s="117">
        <f t="shared" si="5"/>
        <v>42095</v>
      </c>
      <c r="E51" s="117">
        <f t="shared" si="2"/>
        <v>42371</v>
      </c>
      <c r="F51" s="117">
        <f t="shared" si="3"/>
        <v>42461</v>
      </c>
      <c r="H51" s="121">
        <f t="shared" si="6"/>
        <v>2035</v>
      </c>
    </row>
    <row r="52" spans="1:8">
      <c r="A52" s="115">
        <f t="shared" si="1"/>
        <v>18</v>
      </c>
      <c r="B52" s="116">
        <v>2036</v>
      </c>
      <c r="C52" s="117">
        <f t="shared" si="4"/>
        <v>42371</v>
      </c>
      <c r="D52" s="117">
        <f t="shared" si="5"/>
        <v>42461</v>
      </c>
      <c r="E52" s="117">
        <f t="shared" si="2"/>
        <v>42737</v>
      </c>
      <c r="F52" s="117">
        <f t="shared" si="3"/>
        <v>42826</v>
      </c>
      <c r="H52" s="121">
        <f t="shared" si="6"/>
        <v>2036</v>
      </c>
    </row>
    <row r="53" spans="1:8">
      <c r="A53" s="115">
        <f t="shared" si="1"/>
        <v>19</v>
      </c>
      <c r="B53" s="116">
        <v>2037</v>
      </c>
      <c r="C53" s="117">
        <f t="shared" si="4"/>
        <v>42737</v>
      </c>
      <c r="D53" s="117">
        <f t="shared" si="5"/>
        <v>42826</v>
      </c>
      <c r="E53" s="117">
        <f t="shared" si="2"/>
        <v>43102</v>
      </c>
      <c r="F53" s="117">
        <f t="shared" si="3"/>
        <v>43191</v>
      </c>
      <c r="H53" s="121">
        <f t="shared" si="6"/>
        <v>2037</v>
      </c>
    </row>
    <row r="54" spans="1:8">
      <c r="A54" s="115">
        <f t="shared" si="1"/>
        <v>20</v>
      </c>
      <c r="B54" s="116">
        <v>2038</v>
      </c>
      <c r="C54" s="117">
        <f t="shared" si="4"/>
        <v>43102</v>
      </c>
      <c r="D54" s="117">
        <f t="shared" si="5"/>
        <v>43191</v>
      </c>
      <c r="E54" s="117">
        <f t="shared" si="2"/>
        <v>43467</v>
      </c>
      <c r="F54" s="117">
        <f t="shared" si="3"/>
        <v>43556</v>
      </c>
      <c r="H54" s="121">
        <f t="shared" si="6"/>
        <v>2038</v>
      </c>
    </row>
    <row r="55" spans="1:8">
      <c r="A55" s="115">
        <f t="shared" si="1"/>
        <v>21</v>
      </c>
      <c r="B55" s="116">
        <v>2039</v>
      </c>
      <c r="C55" s="117">
        <f t="shared" si="4"/>
        <v>43467</v>
      </c>
      <c r="D55" s="117">
        <f t="shared" si="5"/>
        <v>43556</v>
      </c>
      <c r="E55" s="117">
        <f t="shared" si="2"/>
        <v>43832</v>
      </c>
      <c r="F55" s="117">
        <f t="shared" si="3"/>
        <v>43922</v>
      </c>
      <c r="H55" s="121">
        <f t="shared" si="6"/>
        <v>2039</v>
      </c>
    </row>
    <row r="56" spans="1:8">
      <c r="A56" s="115">
        <f t="shared" si="1"/>
        <v>22</v>
      </c>
      <c r="B56" s="116">
        <v>2040</v>
      </c>
      <c r="C56" s="117">
        <f t="shared" si="4"/>
        <v>43832</v>
      </c>
      <c r="D56" s="117">
        <f t="shared" si="5"/>
        <v>43922</v>
      </c>
      <c r="E56" s="117">
        <f t="shared" si="2"/>
        <v>44198</v>
      </c>
      <c r="F56" s="117">
        <f t="shared" si="3"/>
        <v>44287</v>
      </c>
      <c r="H56" s="121">
        <f t="shared" si="6"/>
        <v>2040</v>
      </c>
    </row>
    <row r="57" spans="1:8">
      <c r="A57" s="115">
        <f t="shared" si="1"/>
        <v>23</v>
      </c>
      <c r="B57" s="116">
        <v>2041</v>
      </c>
      <c r="C57" s="117">
        <f t="shared" si="4"/>
        <v>44198</v>
      </c>
      <c r="D57" s="117">
        <f t="shared" si="5"/>
        <v>44287</v>
      </c>
      <c r="E57" s="117">
        <f t="shared" si="2"/>
        <v>44563</v>
      </c>
      <c r="F57" s="117">
        <f t="shared" si="3"/>
        <v>44652</v>
      </c>
      <c r="H57" s="121">
        <f t="shared" si="6"/>
        <v>2041</v>
      </c>
    </row>
  </sheetData>
  <sheetProtection algorithmName="SHA-512" hashValue="jKsgZHv40iIdcDAa2G2daJvxYn/eUEkOCVsaXKVOJCdHTbYxPQ28uTWpxcSL7hlQzCh+B/TznHc4XNvGLGnY5Q==" saltValue="echMmoyocHNTHbqY783sIA==" spinCount="100000" sheet="1" objects="1" scenarios="1"/>
  <phoneticPr fontId="2"/>
  <conditionalFormatting sqref="A1:XFD1048576">
    <cfRule type="expression" dxfId="1" priority="1">
      <formula>CELL("protect",A1)=0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/>
  </sheetViews>
  <sheetFormatPr defaultRowHeight="18" outlineLevelRow="1"/>
  <cols>
    <col min="1" max="1" width="8.796875" style="114"/>
    <col min="2" max="2" width="10.3984375" style="114" customWidth="1"/>
    <col min="3" max="6" width="15.3984375" style="114" bestFit="1" customWidth="1"/>
    <col min="7" max="8" width="9.19921875" style="114" bestFit="1" customWidth="1"/>
    <col min="9" max="16384" width="8.796875" style="114"/>
  </cols>
  <sheetData>
    <row r="1" spans="1:6">
      <c r="A1" s="112"/>
      <c r="B1" s="112"/>
      <c r="C1" s="113" t="s">
        <v>57</v>
      </c>
      <c r="D1" s="113" t="s">
        <v>57</v>
      </c>
      <c r="E1" s="113" t="s">
        <v>56</v>
      </c>
      <c r="F1" s="113" t="s">
        <v>56</v>
      </c>
    </row>
    <row r="2" spans="1:6">
      <c r="A2" s="112"/>
      <c r="B2" s="112"/>
      <c r="C2" s="122">
        <f>C3</f>
        <v>37623</v>
      </c>
      <c r="D2" s="122">
        <f t="shared" ref="D2:F2" si="0">D3</f>
        <v>37712</v>
      </c>
      <c r="E2" s="122">
        <f t="shared" si="0"/>
        <v>37988</v>
      </c>
      <c r="F2" s="122">
        <f t="shared" si="0"/>
        <v>38078</v>
      </c>
    </row>
    <row r="3" spans="1:6">
      <c r="A3" s="115">
        <f>B3-2018</f>
        <v>5</v>
      </c>
      <c r="B3" s="116">
        <f>'（入力例）202309'!C3</f>
        <v>2023</v>
      </c>
      <c r="C3" s="117">
        <f>DATE($B3-20,1,2)</f>
        <v>37623</v>
      </c>
      <c r="D3" s="117">
        <f>DATE($B3-20,4,1)</f>
        <v>37712</v>
      </c>
      <c r="E3" s="117">
        <f>DATE($B3-19,1,2)</f>
        <v>37988</v>
      </c>
      <c r="F3" s="117">
        <f>DATE($B3-19,4,1)</f>
        <v>38078</v>
      </c>
    </row>
    <row r="4" spans="1:6">
      <c r="C4" s="114" t="b">
        <f>VLOOKUP($A$3,$A$38:$F$57,3)=C3</f>
        <v>1</v>
      </c>
      <c r="D4" s="114" t="b">
        <f>VLOOKUP($A$3,$A$38:$F$57,4)=D3</f>
        <v>1</v>
      </c>
      <c r="E4" s="114" t="b">
        <f>VLOOKUP($A$3,$A$38:$F$57,5)=E3</f>
        <v>1</v>
      </c>
      <c r="F4" s="114" t="b">
        <f>VLOOKUP($A$3,$A$38:$F$57,6)=F3</f>
        <v>1</v>
      </c>
    </row>
    <row r="6" spans="1:6" hidden="1" outlineLevel="1">
      <c r="A6" s="114" t="s">
        <v>10</v>
      </c>
      <c r="B6" s="114">
        <v>1990</v>
      </c>
    </row>
    <row r="7" spans="1:6" hidden="1" outlineLevel="1">
      <c r="A7" s="114" t="s">
        <v>11</v>
      </c>
      <c r="B7" s="114">
        <v>1991</v>
      </c>
    </row>
    <row r="8" spans="1:6" hidden="1" outlineLevel="1">
      <c r="A8" s="114" t="s">
        <v>12</v>
      </c>
      <c r="B8" s="114">
        <v>1992</v>
      </c>
    </row>
    <row r="9" spans="1:6" hidden="1" outlineLevel="1">
      <c r="A9" s="114" t="s">
        <v>13</v>
      </c>
      <c r="B9" s="114">
        <v>1993</v>
      </c>
    </row>
    <row r="10" spans="1:6" hidden="1" outlineLevel="1">
      <c r="A10" s="114" t="s">
        <v>14</v>
      </c>
      <c r="B10" s="114">
        <v>1994</v>
      </c>
    </row>
    <row r="11" spans="1:6" hidden="1" outlineLevel="1">
      <c r="A11" s="114" t="s">
        <v>15</v>
      </c>
      <c r="B11" s="114">
        <v>1995</v>
      </c>
    </row>
    <row r="12" spans="1:6" hidden="1" outlineLevel="1">
      <c r="A12" s="114" t="s">
        <v>16</v>
      </c>
      <c r="B12" s="114">
        <v>1996</v>
      </c>
    </row>
    <row r="13" spans="1:6" hidden="1" outlineLevel="1">
      <c r="A13" s="114" t="s">
        <v>17</v>
      </c>
      <c r="B13" s="114">
        <v>1997</v>
      </c>
    </row>
    <row r="14" spans="1:6" hidden="1" outlineLevel="1">
      <c r="A14" s="114" t="s">
        <v>18</v>
      </c>
      <c r="B14" s="114">
        <v>1998</v>
      </c>
    </row>
    <row r="15" spans="1:6" hidden="1" outlineLevel="1">
      <c r="A15" s="114" t="s">
        <v>19</v>
      </c>
      <c r="B15" s="114">
        <v>1999</v>
      </c>
    </row>
    <row r="16" spans="1:6" hidden="1" outlineLevel="1">
      <c r="A16" s="114" t="s">
        <v>20</v>
      </c>
      <c r="B16" s="114">
        <v>2000</v>
      </c>
    </row>
    <row r="17" spans="1:5" hidden="1" outlineLevel="1">
      <c r="A17" s="114" t="s">
        <v>21</v>
      </c>
      <c r="B17" s="114">
        <v>2001</v>
      </c>
    </row>
    <row r="18" spans="1:5" hidden="1" outlineLevel="1">
      <c r="A18" s="114" t="s">
        <v>22</v>
      </c>
      <c r="B18" s="114">
        <v>2002</v>
      </c>
    </row>
    <row r="19" spans="1:5" hidden="1" outlineLevel="1">
      <c r="A19" s="114" t="s">
        <v>23</v>
      </c>
      <c r="B19" s="114">
        <v>2003</v>
      </c>
    </row>
    <row r="20" spans="1:5" hidden="1" outlineLevel="1">
      <c r="A20" s="114" t="s">
        <v>24</v>
      </c>
      <c r="B20" s="114">
        <v>2004</v>
      </c>
    </row>
    <row r="21" spans="1:5" hidden="1" outlineLevel="1">
      <c r="A21" s="114" t="s">
        <v>25</v>
      </c>
      <c r="B21" s="114">
        <v>2005</v>
      </c>
      <c r="D21" s="114" t="s">
        <v>54</v>
      </c>
      <c r="E21" s="114" t="s">
        <v>55</v>
      </c>
    </row>
    <row r="22" spans="1:5" hidden="1" outlineLevel="1">
      <c r="A22" s="118" t="s">
        <v>4</v>
      </c>
      <c r="B22" s="118">
        <v>2006</v>
      </c>
      <c r="D22" s="114">
        <v>2023</v>
      </c>
    </row>
    <row r="23" spans="1:5" hidden="1" outlineLevel="1">
      <c r="A23" s="118" t="s">
        <v>5</v>
      </c>
      <c r="B23" s="118">
        <v>2007</v>
      </c>
      <c r="E23" s="114">
        <v>2023</v>
      </c>
    </row>
    <row r="24" spans="1:5" hidden="1" outlineLevel="1">
      <c r="A24" s="114" t="s">
        <v>6</v>
      </c>
      <c r="B24" s="114">
        <v>2008</v>
      </c>
    </row>
    <row r="25" spans="1:5" hidden="1" outlineLevel="1">
      <c r="A25" s="114" t="s">
        <v>7</v>
      </c>
      <c r="B25" s="114">
        <v>2009</v>
      </c>
    </row>
    <row r="26" spans="1:5" hidden="1" outlineLevel="1">
      <c r="A26" s="114" t="s">
        <v>8</v>
      </c>
      <c r="B26" s="114">
        <v>2010</v>
      </c>
    </row>
    <row r="27" spans="1:5" hidden="1" outlineLevel="1">
      <c r="A27" s="114" t="s">
        <v>9</v>
      </c>
      <c r="B27" s="114">
        <v>2011</v>
      </c>
    </row>
    <row r="28" spans="1:5" hidden="1" outlineLevel="1">
      <c r="A28" s="114" t="s">
        <v>26</v>
      </c>
      <c r="B28" s="114">
        <v>2012</v>
      </c>
    </row>
    <row r="29" spans="1:5" hidden="1" outlineLevel="1">
      <c r="A29" s="114" t="s">
        <v>27</v>
      </c>
      <c r="B29" s="114">
        <v>2013</v>
      </c>
    </row>
    <row r="30" spans="1:5" hidden="1" outlineLevel="1">
      <c r="A30" s="114" t="s">
        <v>28</v>
      </c>
      <c r="B30" s="114">
        <v>2014</v>
      </c>
    </row>
    <row r="31" spans="1:5" hidden="1" outlineLevel="1">
      <c r="A31" s="114" t="s">
        <v>29</v>
      </c>
      <c r="B31" s="114">
        <v>2015</v>
      </c>
    </row>
    <row r="32" spans="1:5" hidden="1" outlineLevel="1">
      <c r="A32" s="114" t="s">
        <v>30</v>
      </c>
      <c r="B32" s="114">
        <v>2016</v>
      </c>
    </row>
    <row r="33" spans="1:8" hidden="1" outlineLevel="1">
      <c r="A33" s="114" t="s">
        <v>31</v>
      </c>
      <c r="B33" s="114">
        <v>2017</v>
      </c>
    </row>
    <row r="34" spans="1:8" hidden="1" outlineLevel="1">
      <c r="A34" s="114" t="s">
        <v>32</v>
      </c>
      <c r="B34" s="114">
        <v>2018</v>
      </c>
    </row>
    <row r="35" spans="1:8" hidden="1" outlineLevel="1">
      <c r="A35" s="114" t="s">
        <v>35</v>
      </c>
      <c r="B35" s="114">
        <v>2019</v>
      </c>
    </row>
    <row r="36" spans="1:8" hidden="1" outlineLevel="1">
      <c r="A36" s="114" t="s">
        <v>33</v>
      </c>
      <c r="B36" s="114">
        <v>2020</v>
      </c>
    </row>
    <row r="37" spans="1:8" hidden="1" outlineLevel="1">
      <c r="A37" s="114" t="s">
        <v>34</v>
      </c>
      <c r="B37" s="114">
        <v>2021</v>
      </c>
    </row>
    <row r="38" spans="1:8" collapsed="1">
      <c r="A38" s="115">
        <f>B38-2018</f>
        <v>4</v>
      </c>
      <c r="B38" s="116">
        <v>2022</v>
      </c>
      <c r="C38" s="119"/>
      <c r="D38" s="119"/>
      <c r="E38" s="117">
        <f>DATE($B38-19,1,2)</f>
        <v>37623</v>
      </c>
      <c r="F38" s="117">
        <f>DATE($B38-19,4,1)</f>
        <v>37712</v>
      </c>
      <c r="H38" s="121">
        <f>B38</f>
        <v>2022</v>
      </c>
    </row>
    <row r="39" spans="1:8">
      <c r="A39" s="115">
        <f t="shared" ref="A39:A57" si="1">B39-2018</f>
        <v>5</v>
      </c>
      <c r="B39" s="116">
        <v>2023</v>
      </c>
      <c r="C39" s="117">
        <f>DATE($B39-20,1,2)</f>
        <v>37623</v>
      </c>
      <c r="D39" s="117">
        <f>DATE($B39-20,4,1)</f>
        <v>37712</v>
      </c>
      <c r="E39" s="117">
        <f t="shared" ref="E39:E57" si="2">DATE($B39-19,1,2)</f>
        <v>37988</v>
      </c>
      <c r="F39" s="117">
        <f t="shared" ref="F39:F57" si="3">DATE($B39-19,4,1)</f>
        <v>38078</v>
      </c>
      <c r="H39" s="121">
        <f>B39</f>
        <v>2023</v>
      </c>
    </row>
    <row r="40" spans="1:8">
      <c r="A40" s="115">
        <f t="shared" si="1"/>
        <v>6</v>
      </c>
      <c r="B40" s="116">
        <v>2024</v>
      </c>
      <c r="C40" s="117">
        <f t="shared" ref="C40:C57" si="4">DATE($B40-20,1,2)</f>
        <v>37988</v>
      </c>
      <c r="D40" s="117">
        <f t="shared" ref="D40:D57" si="5">DATE($B40-20,4,1)</f>
        <v>38078</v>
      </c>
      <c r="E40" s="117">
        <f t="shared" si="2"/>
        <v>38354</v>
      </c>
      <c r="F40" s="117">
        <f t="shared" si="3"/>
        <v>38443</v>
      </c>
      <c r="H40" s="121">
        <f t="shared" ref="H40:H57" si="6">B40</f>
        <v>2024</v>
      </c>
    </row>
    <row r="41" spans="1:8">
      <c r="A41" s="115">
        <f t="shared" si="1"/>
        <v>7</v>
      </c>
      <c r="B41" s="116">
        <v>2025</v>
      </c>
      <c r="C41" s="117">
        <f t="shared" si="4"/>
        <v>38354</v>
      </c>
      <c r="D41" s="117">
        <f t="shared" si="5"/>
        <v>38443</v>
      </c>
      <c r="E41" s="117">
        <f>DATE($B41-19,1,2)</f>
        <v>38719</v>
      </c>
      <c r="F41" s="117">
        <f t="shared" si="3"/>
        <v>38808</v>
      </c>
      <c r="H41" s="121">
        <f t="shared" si="6"/>
        <v>2025</v>
      </c>
    </row>
    <row r="42" spans="1:8">
      <c r="A42" s="115">
        <f t="shared" si="1"/>
        <v>8</v>
      </c>
      <c r="B42" s="116">
        <v>2026</v>
      </c>
      <c r="C42" s="117">
        <f t="shared" si="4"/>
        <v>38719</v>
      </c>
      <c r="D42" s="117">
        <f t="shared" si="5"/>
        <v>38808</v>
      </c>
      <c r="E42" s="117">
        <f t="shared" si="2"/>
        <v>39084</v>
      </c>
      <c r="F42" s="117">
        <f t="shared" si="3"/>
        <v>39173</v>
      </c>
      <c r="H42" s="121">
        <f t="shared" si="6"/>
        <v>2026</v>
      </c>
    </row>
    <row r="43" spans="1:8">
      <c r="A43" s="115">
        <f t="shared" si="1"/>
        <v>9</v>
      </c>
      <c r="B43" s="116">
        <v>2027</v>
      </c>
      <c r="C43" s="117">
        <f t="shared" si="4"/>
        <v>39084</v>
      </c>
      <c r="D43" s="117">
        <f t="shared" si="5"/>
        <v>39173</v>
      </c>
      <c r="E43" s="117">
        <f t="shared" si="2"/>
        <v>39449</v>
      </c>
      <c r="F43" s="117">
        <f t="shared" si="3"/>
        <v>39539</v>
      </c>
      <c r="H43" s="121">
        <f t="shared" si="6"/>
        <v>2027</v>
      </c>
    </row>
    <row r="44" spans="1:8">
      <c r="A44" s="115">
        <f t="shared" si="1"/>
        <v>10</v>
      </c>
      <c r="B44" s="116">
        <v>2028</v>
      </c>
      <c r="C44" s="117">
        <f t="shared" si="4"/>
        <v>39449</v>
      </c>
      <c r="D44" s="117">
        <f t="shared" si="5"/>
        <v>39539</v>
      </c>
      <c r="E44" s="117">
        <f t="shared" si="2"/>
        <v>39815</v>
      </c>
      <c r="F44" s="117">
        <f t="shared" si="3"/>
        <v>39904</v>
      </c>
      <c r="H44" s="121">
        <f t="shared" si="6"/>
        <v>2028</v>
      </c>
    </row>
    <row r="45" spans="1:8">
      <c r="A45" s="115">
        <f t="shared" si="1"/>
        <v>11</v>
      </c>
      <c r="B45" s="116">
        <v>2029</v>
      </c>
      <c r="C45" s="117">
        <f t="shared" si="4"/>
        <v>39815</v>
      </c>
      <c r="D45" s="117">
        <f t="shared" si="5"/>
        <v>39904</v>
      </c>
      <c r="E45" s="117">
        <f t="shared" si="2"/>
        <v>40180</v>
      </c>
      <c r="F45" s="117">
        <f t="shared" si="3"/>
        <v>40269</v>
      </c>
      <c r="H45" s="121">
        <f t="shared" si="6"/>
        <v>2029</v>
      </c>
    </row>
    <row r="46" spans="1:8">
      <c r="A46" s="115">
        <f t="shared" si="1"/>
        <v>12</v>
      </c>
      <c r="B46" s="116">
        <v>2030</v>
      </c>
      <c r="C46" s="117">
        <f t="shared" si="4"/>
        <v>40180</v>
      </c>
      <c r="D46" s="117">
        <f t="shared" si="5"/>
        <v>40269</v>
      </c>
      <c r="E46" s="117">
        <f t="shared" si="2"/>
        <v>40545</v>
      </c>
      <c r="F46" s="117">
        <f t="shared" si="3"/>
        <v>40634</v>
      </c>
      <c r="H46" s="121">
        <f t="shared" si="6"/>
        <v>2030</v>
      </c>
    </row>
    <row r="47" spans="1:8">
      <c r="A47" s="115">
        <f t="shared" si="1"/>
        <v>13</v>
      </c>
      <c r="B47" s="116">
        <v>2031</v>
      </c>
      <c r="C47" s="117">
        <f t="shared" si="4"/>
        <v>40545</v>
      </c>
      <c r="D47" s="117">
        <f t="shared" si="5"/>
        <v>40634</v>
      </c>
      <c r="E47" s="117">
        <f t="shared" si="2"/>
        <v>40910</v>
      </c>
      <c r="F47" s="117">
        <f t="shared" si="3"/>
        <v>41000</v>
      </c>
      <c r="H47" s="121">
        <f t="shared" si="6"/>
        <v>2031</v>
      </c>
    </row>
    <row r="48" spans="1:8">
      <c r="A48" s="115">
        <f t="shared" si="1"/>
        <v>14</v>
      </c>
      <c r="B48" s="116">
        <v>2032</v>
      </c>
      <c r="C48" s="117">
        <f t="shared" si="4"/>
        <v>40910</v>
      </c>
      <c r="D48" s="117">
        <f t="shared" si="5"/>
        <v>41000</v>
      </c>
      <c r="E48" s="117">
        <f t="shared" si="2"/>
        <v>41276</v>
      </c>
      <c r="F48" s="117">
        <f t="shared" si="3"/>
        <v>41365</v>
      </c>
      <c r="H48" s="121">
        <f t="shared" si="6"/>
        <v>2032</v>
      </c>
    </row>
    <row r="49" spans="1:8">
      <c r="A49" s="115">
        <f t="shared" si="1"/>
        <v>15</v>
      </c>
      <c r="B49" s="116">
        <v>2033</v>
      </c>
      <c r="C49" s="117">
        <f t="shared" si="4"/>
        <v>41276</v>
      </c>
      <c r="D49" s="117">
        <f t="shared" si="5"/>
        <v>41365</v>
      </c>
      <c r="E49" s="117">
        <f>DATE($B49-19,1,2)</f>
        <v>41641</v>
      </c>
      <c r="F49" s="117">
        <f t="shared" si="3"/>
        <v>41730</v>
      </c>
      <c r="H49" s="121">
        <f t="shared" si="6"/>
        <v>2033</v>
      </c>
    </row>
    <row r="50" spans="1:8">
      <c r="A50" s="115">
        <f t="shared" si="1"/>
        <v>16</v>
      </c>
      <c r="B50" s="116">
        <v>2034</v>
      </c>
      <c r="C50" s="117">
        <f t="shared" si="4"/>
        <v>41641</v>
      </c>
      <c r="D50" s="117">
        <f t="shared" si="5"/>
        <v>41730</v>
      </c>
      <c r="E50" s="117">
        <f t="shared" si="2"/>
        <v>42006</v>
      </c>
      <c r="F50" s="117">
        <f t="shared" si="3"/>
        <v>42095</v>
      </c>
      <c r="H50" s="121">
        <f t="shared" si="6"/>
        <v>2034</v>
      </c>
    </row>
    <row r="51" spans="1:8">
      <c r="A51" s="115">
        <f t="shared" si="1"/>
        <v>17</v>
      </c>
      <c r="B51" s="116">
        <v>2035</v>
      </c>
      <c r="C51" s="117">
        <f t="shared" si="4"/>
        <v>42006</v>
      </c>
      <c r="D51" s="117">
        <f t="shared" si="5"/>
        <v>42095</v>
      </c>
      <c r="E51" s="117">
        <f t="shared" si="2"/>
        <v>42371</v>
      </c>
      <c r="F51" s="117">
        <f t="shared" si="3"/>
        <v>42461</v>
      </c>
      <c r="H51" s="121">
        <f t="shared" si="6"/>
        <v>2035</v>
      </c>
    </row>
    <row r="52" spans="1:8">
      <c r="A52" s="115">
        <f t="shared" si="1"/>
        <v>18</v>
      </c>
      <c r="B52" s="116">
        <v>2036</v>
      </c>
      <c r="C52" s="117">
        <f t="shared" si="4"/>
        <v>42371</v>
      </c>
      <c r="D52" s="117">
        <f t="shared" si="5"/>
        <v>42461</v>
      </c>
      <c r="E52" s="117">
        <f t="shared" si="2"/>
        <v>42737</v>
      </c>
      <c r="F52" s="117">
        <f t="shared" si="3"/>
        <v>42826</v>
      </c>
      <c r="H52" s="121">
        <f t="shared" si="6"/>
        <v>2036</v>
      </c>
    </row>
    <row r="53" spans="1:8">
      <c r="A53" s="115">
        <f t="shared" si="1"/>
        <v>19</v>
      </c>
      <c r="B53" s="116">
        <v>2037</v>
      </c>
      <c r="C53" s="117">
        <f t="shared" si="4"/>
        <v>42737</v>
      </c>
      <c r="D53" s="117">
        <f t="shared" si="5"/>
        <v>42826</v>
      </c>
      <c r="E53" s="117">
        <f t="shared" si="2"/>
        <v>43102</v>
      </c>
      <c r="F53" s="117">
        <f t="shared" si="3"/>
        <v>43191</v>
      </c>
      <c r="H53" s="121">
        <f t="shared" si="6"/>
        <v>2037</v>
      </c>
    </row>
    <row r="54" spans="1:8">
      <c r="A54" s="115">
        <f t="shared" si="1"/>
        <v>20</v>
      </c>
      <c r="B54" s="116">
        <v>2038</v>
      </c>
      <c r="C54" s="117">
        <f t="shared" si="4"/>
        <v>43102</v>
      </c>
      <c r="D54" s="117">
        <f t="shared" si="5"/>
        <v>43191</v>
      </c>
      <c r="E54" s="117">
        <f t="shared" si="2"/>
        <v>43467</v>
      </c>
      <c r="F54" s="117">
        <f t="shared" si="3"/>
        <v>43556</v>
      </c>
      <c r="H54" s="121">
        <f t="shared" si="6"/>
        <v>2038</v>
      </c>
    </row>
    <row r="55" spans="1:8">
      <c r="A55" s="115">
        <f t="shared" si="1"/>
        <v>21</v>
      </c>
      <c r="B55" s="116">
        <v>2039</v>
      </c>
      <c r="C55" s="117">
        <f t="shared" si="4"/>
        <v>43467</v>
      </c>
      <c r="D55" s="117">
        <f t="shared" si="5"/>
        <v>43556</v>
      </c>
      <c r="E55" s="117">
        <f t="shared" si="2"/>
        <v>43832</v>
      </c>
      <c r="F55" s="117">
        <f t="shared" si="3"/>
        <v>43922</v>
      </c>
      <c r="H55" s="121">
        <f t="shared" si="6"/>
        <v>2039</v>
      </c>
    </row>
    <row r="56" spans="1:8">
      <c r="A56" s="115">
        <f t="shared" si="1"/>
        <v>22</v>
      </c>
      <c r="B56" s="116">
        <v>2040</v>
      </c>
      <c r="C56" s="117">
        <f t="shared" si="4"/>
        <v>43832</v>
      </c>
      <c r="D56" s="117">
        <f t="shared" si="5"/>
        <v>43922</v>
      </c>
      <c r="E56" s="117">
        <f t="shared" si="2"/>
        <v>44198</v>
      </c>
      <c r="F56" s="117">
        <f t="shared" si="3"/>
        <v>44287</v>
      </c>
      <c r="H56" s="121">
        <f t="shared" si="6"/>
        <v>2040</v>
      </c>
    </row>
    <row r="57" spans="1:8">
      <c r="A57" s="115">
        <f t="shared" si="1"/>
        <v>23</v>
      </c>
      <c r="B57" s="116">
        <v>2041</v>
      </c>
      <c r="C57" s="117">
        <f t="shared" si="4"/>
        <v>44198</v>
      </c>
      <c r="D57" s="117">
        <f t="shared" si="5"/>
        <v>44287</v>
      </c>
      <c r="E57" s="117">
        <f t="shared" si="2"/>
        <v>44563</v>
      </c>
      <c r="F57" s="117">
        <f t="shared" si="3"/>
        <v>44652</v>
      </c>
      <c r="H57" s="121">
        <f t="shared" si="6"/>
        <v>2041</v>
      </c>
    </row>
  </sheetData>
  <sheetProtection password="E3F2" sheet="1" objects="1" scenarios="1"/>
  <phoneticPr fontId="2"/>
  <conditionalFormatting sqref="A1:XFD1048576">
    <cfRule type="expression" dxfId="0" priority="1">
      <formula>CELL("protect",A1)=0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（入力例）202309</vt:lpstr>
      <vt:lpstr>収入要件自己確認資料202309</vt:lpstr>
      <vt:lpstr>参考（削除不可）</vt:lpstr>
      <vt:lpstr>参考（削除不可）（入力例用）</vt:lpstr>
      <vt:lpstr>'（入力例）202309'!Print_Area</vt:lpstr>
      <vt:lpstr>収入要件自己確認資料202309!Print_Area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2023-09-06T12:12:07Z</dcterms:created>
  <dcterms:modified xsi:type="dcterms:W3CDTF">2025-05-17T08:06:12Z</dcterms:modified>
</cp:coreProperties>
</file>