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88" windowWidth="14580" windowHeight="11916" activeTab="0"/>
  </bookViews>
  <sheets>
    <sheet name="積算内訳" sheetId="1" r:id="rId1"/>
    <sheet name="R4見込" sheetId="2" r:id="rId2"/>
    <sheet name="R3見込" sheetId="3" r:id="rId3"/>
    <sheet name="R2見込" sheetId="4" r:id="rId4"/>
    <sheet name="H31見込" sheetId="5" r:id="rId5"/>
    <sheet name="H30見込" sheetId="6" r:id="rId6"/>
    <sheet name="H29見込" sheetId="7" r:id="rId7"/>
    <sheet name="H28見込" sheetId="8" r:id="rId8"/>
    <sheet name="H27見込" sheetId="9" r:id="rId9"/>
    <sheet name="H26見込" sheetId="10" r:id="rId10"/>
    <sheet name="Ｈ25見込" sheetId="11" r:id="rId11"/>
  </sheets>
  <definedNames>
    <definedName name="_xlnm.Print_Area" localSheetId="10">'Ｈ25見込'!$A$1:$P$73</definedName>
    <definedName name="_xlnm.Print_Area" localSheetId="9">'H26見込'!$A$1:$P$91</definedName>
    <definedName name="_xlnm.Print_Area" localSheetId="8">'H27見込'!$A$1:$P$108</definedName>
    <definedName name="_xlnm.Print_Area" localSheetId="7">'H28見込'!$A$1:$P$124</definedName>
    <definedName name="_xlnm.Print_Area" localSheetId="6">'H29見込'!$A$1:$P$142</definedName>
    <definedName name="_xlnm.Print_Area" localSheetId="5">'H30見込'!$A$1:$P$159</definedName>
    <definedName name="_xlnm.Print_Area" localSheetId="4">'H31見込'!$A$1:$P$176</definedName>
    <definedName name="_xlnm.Print_Area" localSheetId="3">'R2見込'!$A$1:$P$195</definedName>
    <definedName name="_xlnm.Print_Area" localSheetId="2">'R3見込'!$A$1:$AH$158</definedName>
    <definedName name="_xlnm.Print_Area" localSheetId="1">'R4見込'!$A$1:$Q$238</definedName>
    <definedName name="_xlnm.Print_Area" localSheetId="0">'積算内訳'!$A$1:$J$32</definedName>
    <definedName name="_xlnm.Print_Titles" localSheetId="1">'R4見込'!$1:$1</definedName>
  </definedNames>
  <calcPr fullCalcOnLoad="1"/>
</workbook>
</file>

<file path=xl/sharedStrings.xml><?xml version="1.0" encoding="utf-8"?>
<sst xmlns="http://schemas.openxmlformats.org/spreadsheetml/2006/main" count="1941" uniqueCount="117">
  <si>
    <t>1　予定業務量</t>
  </si>
  <si>
    <t>　　</t>
  </si>
  <si>
    <t>【月ごとの業務量等】</t>
  </si>
  <si>
    <t>10月</t>
  </si>
  <si>
    <t>11月</t>
  </si>
  <si>
    <t>12月</t>
  </si>
  <si>
    <t>1月</t>
  </si>
  <si>
    <t>2月</t>
  </si>
  <si>
    <t>3月</t>
  </si>
  <si>
    <t>合計</t>
  </si>
  <si>
    <t>確定</t>
  </si>
  <si>
    <t>申告書等</t>
  </si>
  <si>
    <t>Ａ</t>
  </si>
  <si>
    <t>実数</t>
  </si>
  <si>
    <t>修正値</t>
  </si>
  <si>
    <t>(注1)　Ｂ</t>
  </si>
  <si>
    <t>予定申告書等</t>
  </si>
  <si>
    <t>業務量</t>
  </si>
  <si>
    <t>Ａ＋Ｂ</t>
  </si>
  <si>
    <t>延べ人数</t>
  </si>
  <si>
    <t>(注2)</t>
  </si>
  <si>
    <t>業務に要す</t>
  </si>
  <si>
    <t>る延べ人数</t>
  </si>
  <si>
    <t>作業日数</t>
  </si>
  <si>
    <t>従事者数</t>
  </si>
  <si>
    <t>想定作業日数等(注3)</t>
  </si>
  <si>
    <t>項目</t>
  </si>
  <si>
    <t>月</t>
  </si>
  <si>
    <t>5月</t>
  </si>
  <si>
    <t>6月</t>
  </si>
  <si>
    <t>7月</t>
  </si>
  <si>
    <t>8月</t>
  </si>
  <si>
    <t>9月</t>
  </si>
  <si>
    <t>4月</t>
  </si>
  <si>
    <t>【参考】</t>
  </si>
  <si>
    <t>2　委託実績</t>
  </si>
  <si>
    <t>(単位：件、人)</t>
  </si>
  <si>
    <t>注1）確定申告書１件当たりの作業量を基準とし、封入書類の少ない予定申告書は0.7件相当で算定。</t>
  </si>
  <si>
    <t>法人二税申告書用紙発送状況</t>
  </si>
  <si>
    <t>平成22年度</t>
  </si>
  <si>
    <t>処理月</t>
  </si>
  <si>
    <t>処理件数（件）</t>
  </si>
  <si>
    <t>係数</t>
  </si>
  <si>
    <t>委託料積算対象処理件数（件）</t>
  </si>
  <si>
    <t>単価（円）</t>
  </si>
  <si>
    <t>支出額（円）</t>
  </si>
  <si>
    <t>確定申告</t>
  </si>
  <si>
    <t>予定申告</t>
  </si>
  <si>
    <t>計</t>
  </si>
  <si>
    <t>予定申告等</t>
  </si>
  <si>
    <t>平成23年度</t>
  </si>
  <si>
    <t>処理件数（件、％）</t>
  </si>
  <si>
    <t>伸率</t>
  </si>
  <si>
    <t>平成24年度</t>
  </si>
  <si>
    <t>平成25年度（見込）</t>
  </si>
  <si>
    <t>【見込処理件数の説明】</t>
  </si>
  <si>
    <t>　・確定申告分は、Ｈ24年度（年度計）と同じ0.9％増と見込んだ。</t>
  </si>
  <si>
    <t>　・予定申告分についても、予定申告割合（予定申告件数／前期確定申告件数）の大幅な変動はないものと見込み、確定申告と同じ0.9％増と見込んだ。</t>
  </si>
  <si>
    <t>平成25年度</t>
  </si>
  <si>
    <t>平成26年度（見込）</t>
  </si>
  <si>
    <t>　・確定申告分は、Ｈ25年度（年度計）と同じ0.9％増と見込んだ。</t>
  </si>
  <si>
    <t>平成26年度</t>
  </si>
  <si>
    <t>平成27年度（見込）</t>
  </si>
  <si>
    <t>　・予定申告分についても、確定申告と同様に4.6％増と見込んだ。</t>
  </si>
  <si>
    <t>　・確定申告分は、Ｈ26年度（年度計）伸び率1.2％増と見込んだ。</t>
  </si>
  <si>
    <t>（Ａ+Ｂ）/作業日数</t>
  </si>
  <si>
    <t>平均</t>
  </si>
  <si>
    <t>件</t>
  </si>
  <si>
    <t>平成27年度</t>
  </si>
  <si>
    <t>　・予定申告分についても、確定申告と同様に1.0％増と見込んだ。</t>
  </si>
  <si>
    <t>　・確定申告分は、Ｈ27年度（年度計）伸び率0.5％増と見込んだ。</t>
  </si>
  <si>
    <t>平成28年度</t>
  </si>
  <si>
    <t>平成29年度（見込）</t>
  </si>
  <si>
    <t>平成28年度（見込）</t>
  </si>
  <si>
    <t>※平均作業件数試算</t>
  </si>
  <si>
    <t>　・確定申告分は、Ｈ28年度（年度計）に対し、伸率0.2％減と見込んだ。</t>
  </si>
  <si>
    <t>　・予定申告分は、Ｈ28年度（年度計）に対し、伸率4.8％増と見込んだ。</t>
  </si>
  <si>
    <t>平成29年度</t>
  </si>
  <si>
    <t>平成30年度（見込）</t>
  </si>
  <si>
    <t>　・確定申告分は、Ｈ29年度（年度計）に対し、伸率0.6％増と見込んだ。</t>
  </si>
  <si>
    <t>　・予定申告分は、Ｈ29年度（年度計）に対し、伸率0.4％増と見込んだ。</t>
  </si>
  <si>
    <t>平成30年度</t>
  </si>
  <si>
    <t>平成31年度（見込）</t>
  </si>
  <si>
    <t>　・確定申告分は、Ｈ30年度（年度計）に対し、伸率0.5％増と見込んだ。</t>
  </si>
  <si>
    <t>　・予定申告分は、Ｈ30年度（年度計）と同数を見込んだ。</t>
  </si>
  <si>
    <t>平成30年度委託処理件数</t>
  </si>
  <si>
    <t>令和２年度（見込）</t>
  </si>
  <si>
    <t>　・確定申告、予定申告共に、H31.4～R2.3の前年同期伸率を見込んだ。</t>
  </si>
  <si>
    <t>資料2</t>
  </si>
  <si>
    <t>①平成27年度</t>
  </si>
  <si>
    <t>⑤令和元年度</t>
  </si>
  <si>
    <t>単価
（円）</t>
  </si>
  <si>
    <t>確定
申告</t>
  </si>
  <si>
    <t>予定
申告</t>
  </si>
  <si>
    <t>予定
申告等</t>
  </si>
  <si>
    <t>②平成28年度</t>
  </si>
  <si>
    <t>⑥令和２年度（11月以降は見込）</t>
  </si>
  <si>
    <t>③平成29年度</t>
  </si>
  <si>
    <t>⑦令和３年度（見込）</t>
  </si>
  <si>
    <t>④平成30年度</t>
  </si>
  <si>
    <t>【令和３年度：見込処理件数の説明】</t>
  </si>
  <si>
    <t>・確定申告、予定申告ともにR2.4月～R3.3月の前年同期伸率により積算した。</t>
  </si>
  <si>
    <t>注3）令和３年度に業務を実施する場合に想定される作業日数及び従事者数</t>
  </si>
  <si>
    <t>令和元年度委託処理件数</t>
  </si>
  <si>
    <t>①令和元年度</t>
  </si>
  <si>
    <t>小計</t>
  </si>
  <si>
    <t>合計</t>
  </si>
  <si>
    <t>②令和２年度</t>
  </si>
  <si>
    <t>③令和３年度（11月以降は見込）</t>
  </si>
  <si>
    <t>④令和４年度（見込）</t>
  </si>
  <si>
    <t>【令和４年度：見込処理件数の説明】</t>
  </si>
  <si>
    <t>・確定申告、予定申告ともにR3.4月～R4.3月の前年同期伸率により積算した。</t>
  </si>
  <si>
    <t>令和４年度の予定業務量は、業務実績（処理件数）を参考に次のとおり設定する。</t>
  </si>
  <si>
    <t>注2）現在の平均的な作業量(一日当たり192件／人)に基づき算定した従事者延べ人数</t>
  </si>
  <si>
    <t>令和３年度委託処理（見込）件数</t>
  </si>
  <si>
    <t>令和２年度委託処理件数</t>
  </si>
  <si>
    <t>令和４年度法人二税申告書用紙封入封緘等業務委託に係る参考資料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</si>
</sst>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_ "/>
    <numFmt numFmtId="183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Cambria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color rgb="FF0000CC"/>
      <name val="Calibri"/>
      <family val="3"/>
    </font>
    <font>
      <sz val="11"/>
      <color rgb="FF3333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right"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176" fontId="42" fillId="0" borderId="28" xfId="48" applyNumberFormat="1" applyFont="1" applyBorder="1" applyAlignment="1">
      <alignment vertical="center"/>
    </xf>
    <xf numFmtId="176" fontId="42" fillId="0" borderId="26" xfId="48" applyNumberFormat="1" applyFont="1" applyBorder="1" applyAlignment="1">
      <alignment vertical="center"/>
    </xf>
    <xf numFmtId="38" fontId="42" fillId="0" borderId="29" xfId="48" applyFont="1" applyBorder="1" applyAlignment="1">
      <alignment horizontal="right" vertical="center"/>
    </xf>
    <xf numFmtId="38" fontId="42" fillId="0" borderId="26" xfId="48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177" fontId="42" fillId="0" borderId="14" xfId="0" applyNumberFormat="1" applyFont="1" applyBorder="1" applyAlignment="1">
      <alignment horizontal="right" vertical="center"/>
    </xf>
    <xf numFmtId="177" fontId="42" fillId="0" borderId="26" xfId="0" applyNumberFormat="1" applyFont="1" applyBorder="1" applyAlignment="1">
      <alignment horizontal="right" vertical="center"/>
    </xf>
    <xf numFmtId="177" fontId="42" fillId="0" borderId="26" xfId="0" applyNumberFormat="1" applyFont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31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8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46" fillId="0" borderId="34" xfId="0" applyFont="1" applyBorder="1" applyAlignment="1">
      <alignment horizontal="center" vertical="center" shrinkToFit="1"/>
    </xf>
    <xf numFmtId="176" fontId="46" fillId="0" borderId="26" xfId="48" applyNumberFormat="1" applyFont="1" applyBorder="1" applyAlignment="1">
      <alignment vertical="center"/>
    </xf>
    <xf numFmtId="176" fontId="46" fillId="0" borderId="26" xfId="48" applyNumberFormat="1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38" fontId="0" fillId="0" borderId="37" xfId="48" applyFont="1" applyBorder="1" applyAlignment="1">
      <alignment vertical="center"/>
    </xf>
    <xf numFmtId="176" fontId="46" fillId="0" borderId="37" xfId="48" applyNumberFormat="1" applyFont="1" applyBorder="1" applyAlignment="1">
      <alignment vertical="center"/>
    </xf>
    <xf numFmtId="176" fontId="46" fillId="0" borderId="37" xfId="48" applyNumberFormat="1" applyFont="1" applyBorder="1" applyAlignment="1">
      <alignment vertical="center" shrinkToFit="1"/>
    </xf>
    <xf numFmtId="0" fontId="0" fillId="0" borderId="37" xfId="0" applyBorder="1" applyAlignment="1">
      <alignment vertical="center"/>
    </xf>
    <xf numFmtId="178" fontId="37" fillId="0" borderId="0" xfId="0" applyNumberFormat="1" applyFont="1" applyAlignment="1">
      <alignment vertical="center"/>
    </xf>
    <xf numFmtId="38" fontId="0" fillId="0" borderId="37" xfId="48" applyFont="1" applyFill="1" applyBorder="1" applyAlignment="1">
      <alignment vertical="center"/>
    </xf>
    <xf numFmtId="176" fontId="46" fillId="0" borderId="37" xfId="48" applyNumberFormat="1" applyFont="1" applyFill="1" applyBorder="1" applyAlignment="1">
      <alignment vertical="center"/>
    </xf>
    <xf numFmtId="176" fontId="46" fillId="0" borderId="37" xfId="48" applyNumberFormat="1" applyFont="1" applyFill="1" applyBorder="1" applyAlignment="1">
      <alignment vertical="center" shrinkToFit="1"/>
    </xf>
    <xf numFmtId="38" fontId="0" fillId="0" borderId="34" xfId="48" applyFont="1" applyFill="1" applyBorder="1" applyAlignment="1">
      <alignment vertical="center"/>
    </xf>
    <xf numFmtId="176" fontId="46" fillId="0" borderId="34" xfId="48" applyNumberFormat="1" applyFont="1" applyFill="1" applyBorder="1" applyAlignment="1">
      <alignment vertical="center"/>
    </xf>
    <xf numFmtId="176" fontId="46" fillId="0" borderId="34" xfId="48" applyNumberFormat="1" applyFont="1" applyFill="1" applyBorder="1" applyAlignment="1">
      <alignment vertical="center" shrinkToFit="1"/>
    </xf>
    <xf numFmtId="38" fontId="0" fillId="0" borderId="34" xfId="48" applyFont="1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176" fontId="46" fillId="0" borderId="26" xfId="48" applyNumberFormat="1" applyFont="1" applyFill="1" applyBorder="1" applyAlignment="1">
      <alignment vertical="center" shrinkToFit="1"/>
    </xf>
    <xf numFmtId="176" fontId="46" fillId="0" borderId="26" xfId="48" applyNumberFormat="1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26" xfId="0" applyFont="1" applyBorder="1" applyAlignment="1">
      <alignment vertical="center"/>
    </xf>
    <xf numFmtId="38" fontId="0" fillId="34" borderId="26" xfId="48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42" fillId="0" borderId="0" xfId="48" applyNumberFormat="1" applyFont="1" applyAlignment="1">
      <alignment vertical="center"/>
    </xf>
    <xf numFmtId="176" fontId="42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2" fillId="0" borderId="38" xfId="0" applyNumberFormat="1" applyFont="1" applyBorder="1" applyAlignment="1">
      <alignment horizontal="right" vertical="center"/>
    </xf>
    <xf numFmtId="1" fontId="42" fillId="0" borderId="39" xfId="0" applyNumberFormat="1" applyFont="1" applyBorder="1" applyAlignment="1">
      <alignment horizontal="right" vertical="center"/>
    </xf>
    <xf numFmtId="1" fontId="42" fillId="0" borderId="39" xfId="0" applyNumberFormat="1" applyFont="1" applyBorder="1" applyAlignment="1">
      <alignment vertical="center"/>
    </xf>
    <xf numFmtId="1" fontId="42" fillId="0" borderId="40" xfId="0" applyNumberFormat="1" applyFont="1" applyBorder="1" applyAlignment="1">
      <alignment vertical="center"/>
    </xf>
    <xf numFmtId="38" fontId="42" fillId="0" borderId="0" xfId="0" applyNumberFormat="1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19" borderId="26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6" xfId="0" applyFill="1" applyBorder="1" applyAlignment="1">
      <alignment horizontal="center" vertical="center"/>
    </xf>
    <xf numFmtId="38" fontId="42" fillId="0" borderId="41" xfId="48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35" borderId="26" xfId="48" applyFont="1" applyFill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42" xfId="48" applyFont="1" applyFill="1" applyBorder="1" applyAlignment="1">
      <alignment vertical="center"/>
    </xf>
    <xf numFmtId="176" fontId="46" fillId="0" borderId="42" xfId="48" applyNumberFormat="1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176" fontId="46" fillId="0" borderId="42" xfId="48" applyNumberFormat="1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183" fontId="42" fillId="0" borderId="26" xfId="48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46" fillId="0" borderId="34" xfId="48" applyNumberFormat="1" applyFont="1" applyBorder="1" applyAlignment="1">
      <alignment vertical="center"/>
    </xf>
    <xf numFmtId="176" fontId="46" fillId="0" borderId="34" xfId="48" applyNumberFormat="1" applyFont="1" applyBorder="1" applyAlignment="1">
      <alignment vertical="center" shrinkToFit="1"/>
    </xf>
    <xf numFmtId="177" fontId="0" fillId="0" borderId="0" xfId="0" applyNumberFormat="1" applyAlignment="1">
      <alignment vertical="center"/>
    </xf>
    <xf numFmtId="176" fontId="46" fillId="0" borderId="43" xfId="48" applyNumberFormat="1" applyFont="1" applyBorder="1" applyAlignment="1">
      <alignment vertical="center" shrinkToFit="1"/>
    </xf>
    <xf numFmtId="38" fontId="42" fillId="0" borderId="44" xfId="48" applyFont="1" applyBorder="1" applyAlignment="1">
      <alignment horizontal="right" vertical="center"/>
    </xf>
    <xf numFmtId="183" fontId="42" fillId="0" borderId="41" xfId="48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 shrinkToFit="1"/>
    </xf>
    <xf numFmtId="0" fontId="48" fillId="0" borderId="26" xfId="0" applyFont="1" applyBorder="1" applyAlignment="1">
      <alignment vertical="center"/>
    </xf>
    <xf numFmtId="0" fontId="0" fillId="6" borderId="37" xfId="0" applyFill="1" applyBorder="1" applyAlignment="1">
      <alignment horizontal="center" vertical="center"/>
    </xf>
    <xf numFmtId="38" fontId="0" fillId="6" borderId="26" xfId="48" applyFont="1" applyFill="1" applyBorder="1" applyAlignment="1">
      <alignment vertical="center"/>
    </xf>
    <xf numFmtId="176" fontId="46" fillId="6" borderId="26" xfId="48" applyNumberFormat="1" applyFont="1" applyFill="1" applyBorder="1" applyAlignment="1">
      <alignment vertical="center"/>
    </xf>
    <xf numFmtId="176" fontId="46" fillId="6" borderId="26" xfId="48" applyNumberFormat="1" applyFont="1" applyFill="1" applyBorder="1" applyAlignment="1">
      <alignment vertical="center" shrinkToFit="1"/>
    </xf>
    <xf numFmtId="0" fontId="0" fillId="6" borderId="37" xfId="0" applyFill="1" applyBorder="1" applyAlignment="1">
      <alignment vertical="center"/>
    </xf>
    <xf numFmtId="38" fontId="0" fillId="6" borderId="37" xfId="48" applyFont="1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6" xfId="0" applyFill="1" applyBorder="1" applyAlignment="1">
      <alignment horizontal="center" vertical="center"/>
    </xf>
    <xf numFmtId="38" fontId="0" fillId="36" borderId="26" xfId="4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shrinkToFi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7" borderId="26" xfId="0" applyFill="1" applyBorder="1" applyAlignment="1">
      <alignment horizontal="center" vertical="center"/>
    </xf>
    <xf numFmtId="38" fontId="0" fillId="7" borderId="26" xfId="48" applyFon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38" fontId="0" fillId="3" borderId="26" xfId="48" applyFont="1" applyFill="1" applyBorder="1" applyAlignment="1">
      <alignment vertical="center"/>
    </xf>
    <xf numFmtId="176" fontId="46" fillId="3" borderId="26" xfId="48" applyNumberFormat="1" applyFont="1" applyFill="1" applyBorder="1" applyAlignment="1">
      <alignment vertical="center"/>
    </xf>
    <xf numFmtId="176" fontId="46" fillId="3" borderId="26" xfId="48" applyNumberFormat="1" applyFont="1" applyFill="1" applyBorder="1" applyAlignment="1">
      <alignment vertical="center" shrinkToFit="1"/>
    </xf>
    <xf numFmtId="0" fontId="0" fillId="3" borderId="26" xfId="0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176" fontId="46" fillId="7" borderId="26" xfId="48" applyNumberFormat="1" applyFont="1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40" fontId="0" fillId="0" borderId="0" xfId="0" applyNumberFormat="1" applyAlignment="1">
      <alignment vertical="center"/>
    </xf>
    <xf numFmtId="38" fontId="0" fillId="7" borderId="34" xfId="48" applyFont="1" applyFill="1" applyBorder="1" applyAlignment="1">
      <alignment vertical="center"/>
    </xf>
    <xf numFmtId="38" fontId="0" fillId="3" borderId="35" xfId="48" applyFont="1" applyFill="1" applyBorder="1" applyAlignment="1">
      <alignment vertical="center"/>
    </xf>
    <xf numFmtId="38" fontId="0" fillId="36" borderId="52" xfId="48" applyFont="1" applyFill="1" applyBorder="1" applyAlignment="1">
      <alignment vertical="center"/>
    </xf>
    <xf numFmtId="38" fontId="0" fillId="36" borderId="53" xfId="48" applyFont="1" applyFill="1" applyBorder="1" applyAlignment="1">
      <alignment vertical="center"/>
    </xf>
    <xf numFmtId="38" fontId="0" fillId="36" borderId="54" xfId="48" applyFont="1" applyFill="1" applyBorder="1" applyAlignment="1">
      <alignment vertical="center"/>
    </xf>
    <xf numFmtId="0" fontId="0" fillId="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158</xdr:row>
      <xdr:rowOff>9525</xdr:rowOff>
    </xdr:from>
    <xdr:to>
      <xdr:col>12</xdr:col>
      <xdr:colOff>276225</xdr:colOff>
      <xdr:row>162</xdr:row>
      <xdr:rowOff>133350</xdr:rowOff>
    </xdr:to>
    <xdr:sp>
      <xdr:nvSpPr>
        <xdr:cNvPr id="1" name="右中かっこ 1"/>
        <xdr:cNvSpPr>
          <a:spLocks/>
        </xdr:cNvSpPr>
      </xdr:nvSpPr>
      <xdr:spPr>
        <a:xfrm>
          <a:off x="6124575" y="14668500"/>
          <a:ext cx="266700" cy="7715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163</xdr:row>
      <xdr:rowOff>19050</xdr:rowOff>
    </xdr:from>
    <xdr:to>
      <xdr:col>12</xdr:col>
      <xdr:colOff>266700</xdr:colOff>
      <xdr:row>169</xdr:row>
      <xdr:rowOff>152400</xdr:rowOff>
    </xdr:to>
    <xdr:sp>
      <xdr:nvSpPr>
        <xdr:cNvPr id="2" name="右中かっこ 2"/>
        <xdr:cNvSpPr>
          <a:spLocks/>
        </xdr:cNvSpPr>
      </xdr:nvSpPr>
      <xdr:spPr>
        <a:xfrm>
          <a:off x="6162675" y="15497175"/>
          <a:ext cx="219075" cy="11144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381000</xdr:colOff>
      <xdr:row>159</xdr:row>
      <xdr:rowOff>85725</xdr:rowOff>
    </xdr:from>
    <xdr:to>
      <xdr:col>13</xdr:col>
      <xdr:colOff>438150</xdr:colOff>
      <xdr:row>161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6496050" y="14906625"/>
          <a:ext cx="666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16,116</a:t>
          </a:r>
        </a:p>
      </xdr:txBody>
    </xdr:sp>
    <xdr:clientData/>
  </xdr:twoCellAnchor>
  <xdr:twoCellAnchor>
    <xdr:from>
      <xdr:col>12</xdr:col>
      <xdr:colOff>390525</xdr:colOff>
      <xdr:row>165</xdr:row>
      <xdr:rowOff>85725</xdr:rowOff>
    </xdr:from>
    <xdr:to>
      <xdr:col>13</xdr:col>
      <xdr:colOff>457200</xdr:colOff>
      <xdr:row>167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6505575" y="15897225"/>
          <a:ext cx="676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14,276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5"/>
  <cols>
    <col min="1" max="1" width="2.28125" style="1" customWidth="1"/>
    <col min="2" max="2" width="7.28125" style="1" customWidth="1"/>
    <col min="3" max="3" width="9.00390625" style="1" customWidth="1"/>
    <col min="4" max="4" width="9.28125" style="1" customWidth="1"/>
    <col min="5" max="5" width="9.8515625" style="1" customWidth="1"/>
    <col min="6" max="6" width="9.00390625" style="1" customWidth="1"/>
    <col min="7" max="7" width="11.421875" style="1" customWidth="1"/>
    <col min="8" max="16384" width="9.00390625" style="1" customWidth="1"/>
  </cols>
  <sheetData>
    <row r="1" ht="12.75">
      <c r="A1" s="1" t="s">
        <v>34</v>
      </c>
    </row>
    <row r="2" ht="12.75">
      <c r="B2" s="19" t="s">
        <v>116</v>
      </c>
    </row>
    <row r="4" ht="12.75">
      <c r="A4" s="1" t="s">
        <v>0</v>
      </c>
    </row>
    <row r="5" spans="1:2" ht="12.75">
      <c r="A5" s="1" t="s">
        <v>1</v>
      </c>
      <c r="B5" s="1" t="s">
        <v>112</v>
      </c>
    </row>
    <row r="7" spans="2:10" ht="13.5" thickBot="1">
      <c r="B7" s="1" t="s">
        <v>2</v>
      </c>
      <c r="J7" s="2" t="s">
        <v>36</v>
      </c>
    </row>
    <row r="8" spans="2:10" ht="19.5" customHeight="1">
      <c r="B8" s="14" t="s">
        <v>26</v>
      </c>
      <c r="C8" s="6" t="s">
        <v>10</v>
      </c>
      <c r="D8" s="150" t="s">
        <v>16</v>
      </c>
      <c r="E8" s="150"/>
      <c r="F8" s="7" t="s">
        <v>17</v>
      </c>
      <c r="G8" s="8" t="s">
        <v>21</v>
      </c>
      <c r="H8" s="151" t="s">
        <v>25</v>
      </c>
      <c r="I8" s="150"/>
      <c r="J8" s="152"/>
    </row>
    <row r="9" spans="2:12" ht="19.5" customHeight="1">
      <c r="B9" s="15"/>
      <c r="C9" s="9" t="s">
        <v>11</v>
      </c>
      <c r="D9" s="3" t="s">
        <v>13</v>
      </c>
      <c r="E9" s="3" t="s">
        <v>14</v>
      </c>
      <c r="F9" s="3" t="s">
        <v>9</v>
      </c>
      <c r="G9" s="4" t="s">
        <v>22</v>
      </c>
      <c r="H9" s="153" t="s">
        <v>23</v>
      </c>
      <c r="I9" s="155" t="s">
        <v>24</v>
      </c>
      <c r="J9" s="157" t="s">
        <v>19</v>
      </c>
      <c r="L9" s="1" t="s">
        <v>74</v>
      </c>
    </row>
    <row r="10" spans="2:12" ht="19.5" customHeight="1" thickBot="1">
      <c r="B10" s="16" t="s">
        <v>27</v>
      </c>
      <c r="C10" s="10" t="s">
        <v>12</v>
      </c>
      <c r="D10" s="11"/>
      <c r="E10" s="11" t="s">
        <v>15</v>
      </c>
      <c r="F10" s="11" t="s">
        <v>18</v>
      </c>
      <c r="G10" s="12" t="s">
        <v>20</v>
      </c>
      <c r="H10" s="154"/>
      <c r="I10" s="156"/>
      <c r="J10" s="158"/>
      <c r="L10" s="79" t="s">
        <v>65</v>
      </c>
    </row>
    <row r="11" spans="2:12" ht="19.5" customHeight="1">
      <c r="B11" s="17" t="s">
        <v>33</v>
      </c>
      <c r="C11" s="122">
        <v>7829</v>
      </c>
      <c r="D11" s="102">
        <v>579</v>
      </c>
      <c r="E11" s="123">
        <v>405</v>
      </c>
      <c r="F11" s="21">
        <f aca="true" t="shared" si="0" ref="F11:F16">C11+E11</f>
        <v>8234</v>
      </c>
      <c r="G11" s="24">
        <f>ROUND(F11/192,1)</f>
        <v>42.9</v>
      </c>
      <c r="H11" s="27">
        <v>8</v>
      </c>
      <c r="I11" s="28">
        <f>ROUND(J11/H11,1)</f>
        <v>5.4</v>
      </c>
      <c r="J11" s="80">
        <f>G11</f>
        <v>42.9</v>
      </c>
      <c r="L11" s="76">
        <f>F11/H11</f>
        <v>1029.25</v>
      </c>
    </row>
    <row r="12" spans="2:12" ht="19.5" customHeight="1">
      <c r="B12" s="17" t="s">
        <v>28</v>
      </c>
      <c r="C12" s="25">
        <v>1296</v>
      </c>
      <c r="D12" s="26">
        <v>202</v>
      </c>
      <c r="E12" s="114">
        <v>141</v>
      </c>
      <c r="F12" s="21">
        <f t="shared" si="0"/>
        <v>1437</v>
      </c>
      <c r="G12" s="24">
        <f aca="true" t="shared" si="1" ref="G12:G22">ROUND(F12/192,1)</f>
        <v>7.5</v>
      </c>
      <c r="H12" s="5">
        <v>3</v>
      </c>
      <c r="I12" s="29">
        <f aca="true" t="shared" si="2" ref="I12:I22">ROUND(J12/H12,1)</f>
        <v>2.5</v>
      </c>
      <c r="J12" s="81">
        <f>G12</f>
        <v>7.5</v>
      </c>
      <c r="L12" s="76">
        <f>F12/H12</f>
        <v>479</v>
      </c>
    </row>
    <row r="13" spans="2:12" ht="19.5" customHeight="1">
      <c r="B13" s="17" t="s">
        <v>29</v>
      </c>
      <c r="C13" s="25">
        <v>1862</v>
      </c>
      <c r="D13" s="26">
        <v>143</v>
      </c>
      <c r="E13" s="114">
        <v>100</v>
      </c>
      <c r="F13" s="21">
        <f>C13+E13</f>
        <v>1962</v>
      </c>
      <c r="G13" s="24">
        <f t="shared" si="1"/>
        <v>10.2</v>
      </c>
      <c r="H13" s="5">
        <v>3</v>
      </c>
      <c r="I13" s="29">
        <f>ROUND(J13/H13,1)</f>
        <v>3.4</v>
      </c>
      <c r="J13" s="81">
        <f aca="true" t="shared" si="3" ref="J13:J22">G13</f>
        <v>10.2</v>
      </c>
      <c r="L13" s="76">
        <f aca="true" t="shared" si="4" ref="L13:L22">F13/H13</f>
        <v>654</v>
      </c>
    </row>
    <row r="14" spans="2:12" ht="19.5" customHeight="1">
      <c r="B14" s="17" t="s">
        <v>30</v>
      </c>
      <c r="C14" s="25">
        <v>2135</v>
      </c>
      <c r="D14" s="26">
        <v>960</v>
      </c>
      <c r="E14" s="114">
        <v>672</v>
      </c>
      <c r="F14" s="21">
        <f t="shared" si="0"/>
        <v>2807</v>
      </c>
      <c r="G14" s="24">
        <f t="shared" si="1"/>
        <v>14.6</v>
      </c>
      <c r="H14" s="5">
        <v>3</v>
      </c>
      <c r="I14" s="29">
        <f t="shared" si="2"/>
        <v>4.9</v>
      </c>
      <c r="J14" s="81">
        <f t="shared" si="3"/>
        <v>14.6</v>
      </c>
      <c r="L14" s="76">
        <f t="shared" si="4"/>
        <v>935.6666666666666</v>
      </c>
    </row>
    <row r="15" spans="2:12" ht="19.5" customHeight="1">
      <c r="B15" s="17" t="s">
        <v>31</v>
      </c>
      <c r="C15" s="25">
        <v>1344</v>
      </c>
      <c r="D15" s="26">
        <v>190</v>
      </c>
      <c r="E15" s="114">
        <v>133</v>
      </c>
      <c r="F15" s="21">
        <f t="shared" si="0"/>
        <v>1477</v>
      </c>
      <c r="G15" s="24">
        <f t="shared" si="1"/>
        <v>7.7</v>
      </c>
      <c r="H15" s="5">
        <v>3</v>
      </c>
      <c r="I15" s="29">
        <f t="shared" si="2"/>
        <v>2.6</v>
      </c>
      <c r="J15" s="81">
        <f t="shared" si="3"/>
        <v>7.7</v>
      </c>
      <c r="L15" s="76">
        <f t="shared" si="4"/>
        <v>492.3333333333333</v>
      </c>
    </row>
    <row r="16" spans="2:12" ht="19.5" customHeight="1">
      <c r="B16" s="17" t="s">
        <v>32</v>
      </c>
      <c r="C16" s="25">
        <v>1637</v>
      </c>
      <c r="D16" s="26">
        <v>357</v>
      </c>
      <c r="E16" s="114">
        <v>249</v>
      </c>
      <c r="F16" s="21">
        <f t="shared" si="0"/>
        <v>1886</v>
      </c>
      <c r="G16" s="24">
        <f t="shared" si="1"/>
        <v>9.8</v>
      </c>
      <c r="H16" s="5">
        <v>3</v>
      </c>
      <c r="I16" s="29">
        <f t="shared" si="2"/>
        <v>3.3</v>
      </c>
      <c r="J16" s="81">
        <f t="shared" si="3"/>
        <v>9.8</v>
      </c>
      <c r="L16" s="76">
        <f t="shared" si="4"/>
        <v>628.6666666666666</v>
      </c>
    </row>
    <row r="17" spans="2:12" ht="19.5" customHeight="1">
      <c r="B17" s="17" t="s">
        <v>3</v>
      </c>
      <c r="C17" s="25">
        <v>2287</v>
      </c>
      <c r="D17" s="26">
        <v>2604</v>
      </c>
      <c r="E17" s="114">
        <v>1822</v>
      </c>
      <c r="F17" s="21">
        <f aca="true" t="shared" si="5" ref="F17:F22">C17+E17</f>
        <v>4109</v>
      </c>
      <c r="G17" s="24">
        <f t="shared" si="1"/>
        <v>21.4</v>
      </c>
      <c r="H17" s="5">
        <v>5</v>
      </c>
      <c r="I17" s="30">
        <f t="shared" si="2"/>
        <v>4.3</v>
      </c>
      <c r="J17" s="82">
        <f t="shared" si="3"/>
        <v>21.4</v>
      </c>
      <c r="L17" s="76">
        <f t="shared" si="4"/>
        <v>821.8</v>
      </c>
    </row>
    <row r="18" spans="2:12" ht="19.5" customHeight="1">
      <c r="B18" s="17" t="s">
        <v>4</v>
      </c>
      <c r="C18" s="25">
        <v>762</v>
      </c>
      <c r="D18" s="26">
        <v>251</v>
      </c>
      <c r="E18" s="114">
        <v>175</v>
      </c>
      <c r="F18" s="21">
        <f t="shared" si="5"/>
        <v>937</v>
      </c>
      <c r="G18" s="24">
        <f t="shared" si="1"/>
        <v>4.9</v>
      </c>
      <c r="H18" s="5">
        <v>2</v>
      </c>
      <c r="I18" s="30">
        <f t="shared" si="2"/>
        <v>2.5</v>
      </c>
      <c r="J18" s="82">
        <f t="shared" si="3"/>
        <v>4.9</v>
      </c>
      <c r="L18" s="76">
        <f t="shared" si="4"/>
        <v>468.5</v>
      </c>
    </row>
    <row r="19" spans="2:12" ht="19.5" customHeight="1">
      <c r="B19" s="17" t="s">
        <v>5</v>
      </c>
      <c r="C19" s="25">
        <v>511</v>
      </c>
      <c r="D19" s="26">
        <v>487</v>
      </c>
      <c r="E19" s="114">
        <v>340</v>
      </c>
      <c r="F19" s="21">
        <f t="shared" si="5"/>
        <v>851</v>
      </c>
      <c r="G19" s="24">
        <f t="shared" si="1"/>
        <v>4.4</v>
      </c>
      <c r="H19" s="5">
        <v>2</v>
      </c>
      <c r="I19" s="30">
        <f t="shared" si="2"/>
        <v>2.2</v>
      </c>
      <c r="J19" s="82">
        <f t="shared" si="3"/>
        <v>4.4</v>
      </c>
      <c r="L19" s="76">
        <f t="shared" si="4"/>
        <v>425.5</v>
      </c>
    </row>
    <row r="20" spans="2:12" ht="19.5" customHeight="1">
      <c r="B20" s="17" t="s">
        <v>6</v>
      </c>
      <c r="C20" s="25">
        <v>3196</v>
      </c>
      <c r="D20" s="26">
        <v>569</v>
      </c>
      <c r="E20" s="114">
        <v>398</v>
      </c>
      <c r="F20" s="21">
        <f t="shared" si="5"/>
        <v>3594</v>
      </c>
      <c r="G20" s="24">
        <f t="shared" si="1"/>
        <v>18.7</v>
      </c>
      <c r="H20" s="5">
        <v>4</v>
      </c>
      <c r="I20" s="30">
        <f t="shared" si="2"/>
        <v>4.7</v>
      </c>
      <c r="J20" s="82">
        <f t="shared" si="3"/>
        <v>18.7</v>
      </c>
      <c r="L20" s="76">
        <f t="shared" si="4"/>
        <v>898.5</v>
      </c>
    </row>
    <row r="21" spans="2:12" ht="19.5" customHeight="1">
      <c r="B21" s="17" t="s">
        <v>7</v>
      </c>
      <c r="C21" s="25">
        <v>601</v>
      </c>
      <c r="D21" s="26">
        <v>314</v>
      </c>
      <c r="E21" s="114">
        <v>219</v>
      </c>
      <c r="F21" s="21">
        <f t="shared" si="5"/>
        <v>820</v>
      </c>
      <c r="G21" s="24">
        <f t="shared" si="1"/>
        <v>4.3</v>
      </c>
      <c r="H21" s="5">
        <v>2</v>
      </c>
      <c r="I21" s="30">
        <f t="shared" si="2"/>
        <v>2.2</v>
      </c>
      <c r="J21" s="82">
        <f t="shared" si="3"/>
        <v>4.3</v>
      </c>
      <c r="L21" s="76">
        <f t="shared" si="4"/>
        <v>410</v>
      </c>
    </row>
    <row r="22" spans="2:13" ht="19.5" customHeight="1">
      <c r="B22" s="17" t="s">
        <v>8</v>
      </c>
      <c r="C22" s="25">
        <v>1345</v>
      </c>
      <c r="D22" s="26">
        <v>663</v>
      </c>
      <c r="E22" s="114">
        <v>464</v>
      </c>
      <c r="F22" s="21">
        <f t="shared" si="5"/>
        <v>1809</v>
      </c>
      <c r="G22" s="24">
        <f t="shared" si="1"/>
        <v>9.4</v>
      </c>
      <c r="H22" s="5">
        <v>3</v>
      </c>
      <c r="I22" s="30">
        <f t="shared" si="2"/>
        <v>3.1</v>
      </c>
      <c r="J22" s="82">
        <f t="shared" si="3"/>
        <v>9.4</v>
      </c>
      <c r="L22" s="76">
        <f t="shared" si="4"/>
        <v>603</v>
      </c>
      <c r="M22" s="78" t="s">
        <v>66</v>
      </c>
    </row>
    <row r="23" spans="2:13" ht="19.5" customHeight="1" thickBot="1">
      <c r="B23" s="18" t="s">
        <v>9</v>
      </c>
      <c r="C23" s="22">
        <f aca="true" t="shared" si="6" ref="C23:J23">SUM(C11:C22)</f>
        <v>24805</v>
      </c>
      <c r="D23" s="22">
        <f t="shared" si="6"/>
        <v>7319</v>
      </c>
      <c r="E23" s="22">
        <f t="shared" si="6"/>
        <v>5118</v>
      </c>
      <c r="F23" s="22">
        <f t="shared" si="6"/>
        <v>29923</v>
      </c>
      <c r="G23" s="23">
        <f t="shared" si="6"/>
        <v>155.8</v>
      </c>
      <c r="H23" s="13">
        <f t="shared" si="6"/>
        <v>41</v>
      </c>
      <c r="I23" s="31">
        <f t="shared" si="6"/>
        <v>41.10000000000001</v>
      </c>
      <c r="J23" s="83">
        <f t="shared" si="6"/>
        <v>155.8</v>
      </c>
      <c r="L23" s="77">
        <f>SUM(L11:L22)</f>
        <v>7846.216666666667</v>
      </c>
      <c r="M23" s="1">
        <f>L23/41</f>
        <v>191.37113821138212</v>
      </c>
    </row>
    <row r="24" ht="12.75">
      <c r="B24" s="20" t="s">
        <v>37</v>
      </c>
    </row>
    <row r="25" ht="12.75">
      <c r="B25" s="20" t="s">
        <v>113</v>
      </c>
    </row>
    <row r="26" ht="12.75">
      <c r="B26" s="20" t="s">
        <v>102</v>
      </c>
    </row>
    <row r="28" ht="12.75">
      <c r="A28" s="1" t="s">
        <v>35</v>
      </c>
    </row>
    <row r="29" spans="2:7" ht="12.75">
      <c r="B29" s="1" t="s">
        <v>85</v>
      </c>
      <c r="F29" s="84">
        <f>'R4見込'!L156</f>
        <v>30335</v>
      </c>
      <c r="G29" s="1" t="s">
        <v>67</v>
      </c>
    </row>
    <row r="30" spans="2:7" ht="12.75">
      <c r="B30" s="1" t="s">
        <v>103</v>
      </c>
      <c r="F30" s="84">
        <f>'R4見込'!L176</f>
        <v>30410</v>
      </c>
      <c r="G30" s="1" t="s">
        <v>67</v>
      </c>
    </row>
    <row r="31" spans="2:7" ht="12.75">
      <c r="B31" s="1" t="s">
        <v>115</v>
      </c>
      <c r="F31" s="84">
        <f>'R4見込'!L196</f>
        <v>30340</v>
      </c>
      <c r="G31" s="1" t="s">
        <v>67</v>
      </c>
    </row>
    <row r="32" spans="2:7" ht="12.75">
      <c r="B32" s="1" t="s">
        <v>114</v>
      </c>
      <c r="F32" s="84">
        <f>'R4見込'!L216</f>
        <v>30115</v>
      </c>
      <c r="G32" s="1" t="s">
        <v>67</v>
      </c>
    </row>
  </sheetData>
  <sheetProtection/>
  <mergeCells count="5">
    <mergeCell ref="D8:E8"/>
    <mergeCell ref="H8:J8"/>
    <mergeCell ref="H9:H10"/>
    <mergeCell ref="I9:I10"/>
    <mergeCell ref="J9:J1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view="pageBreakPreview" zoomScale="85" zoomScaleNormal="85" zoomScaleSheetLayoutView="85" zoomScalePageLayoutView="0" workbookViewId="0" topLeftCell="A40">
      <selection activeCell="G87" sqref="G87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>
      <c r="A3" s="33" t="s">
        <v>39</v>
      </c>
    </row>
    <row r="4" spans="1:16" ht="12.75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38" t="s">
        <v>46</v>
      </c>
      <c r="K5" s="38" t="s">
        <v>47</v>
      </c>
      <c r="L5" s="38" t="s">
        <v>48</v>
      </c>
      <c r="M5" s="163"/>
      <c r="N5" s="38" t="s">
        <v>46</v>
      </c>
      <c r="O5" s="38" t="s">
        <v>49</v>
      </c>
      <c r="P5" s="38" t="s">
        <v>48</v>
      </c>
    </row>
    <row r="6" spans="1:16" ht="12.75">
      <c r="A6" s="39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>
      <c r="A7" s="39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>
      <c r="A8" s="39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>
      <c r="A9" s="39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>
      <c r="A10" s="39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>
      <c r="A11" s="39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>
      <c r="A12" s="39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>
      <c r="A13" s="39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>
      <c r="A14" s="39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>
      <c r="A15" s="39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>
      <c r="A16" s="39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>
      <c r="A17" s="39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>
      <c r="A18" s="39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>
      <c r="R19" s="44"/>
    </row>
    <row r="20" spans="1:18" ht="14.25">
      <c r="A20" s="33" t="s">
        <v>50</v>
      </c>
      <c r="R20" s="44"/>
    </row>
    <row r="21" spans="1:18" ht="12.75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>
      <c r="A22" s="166"/>
      <c r="B22" s="38" t="s">
        <v>46</v>
      </c>
      <c r="C22" s="45" t="s">
        <v>52</v>
      </c>
      <c r="D22" s="38" t="s">
        <v>47</v>
      </c>
      <c r="E22" s="45" t="s">
        <v>52</v>
      </c>
      <c r="F22" s="38" t="s">
        <v>48</v>
      </c>
      <c r="G22" s="45" t="s">
        <v>52</v>
      </c>
      <c r="H22" s="36" t="s">
        <v>46</v>
      </c>
      <c r="I22" s="36" t="s">
        <v>47</v>
      </c>
      <c r="J22" s="38" t="s">
        <v>46</v>
      </c>
      <c r="K22" s="38" t="s">
        <v>47</v>
      </c>
      <c r="L22" s="38" t="s">
        <v>48</v>
      </c>
      <c r="M22" s="162"/>
      <c r="N22" s="38" t="s">
        <v>46</v>
      </c>
      <c r="O22" s="38" t="s">
        <v>49</v>
      </c>
      <c r="P22" s="38" t="s">
        <v>48</v>
      </c>
      <c r="R22" s="44"/>
    </row>
    <row r="23" spans="1:18" ht="12.75">
      <c r="A23" s="39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>
      <c r="A24" s="39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>
      <c r="A25" s="39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>
      <c r="A26" s="39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>
      <c r="A27" s="39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>
      <c r="A28" s="39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>
      <c r="A29" s="39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>
      <c r="A30" s="48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>
      <c r="A31" s="39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>
      <c r="A32" s="48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>
      <c r="A33" s="39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>
      <c r="A34" s="39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>
      <c r="A35" s="39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>
      <c r="R36" s="44"/>
    </row>
    <row r="37" spans="1:18" ht="14.25">
      <c r="A37" s="33" t="s">
        <v>53</v>
      </c>
      <c r="R37" s="44"/>
    </row>
    <row r="38" spans="1:18" ht="12.75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>
      <c r="A39" s="166"/>
      <c r="B39" s="38" t="s">
        <v>46</v>
      </c>
      <c r="C39" s="45" t="s">
        <v>52</v>
      </c>
      <c r="D39" s="38" t="s">
        <v>47</v>
      </c>
      <c r="E39" s="45" t="s">
        <v>52</v>
      </c>
      <c r="F39" s="38" t="s">
        <v>48</v>
      </c>
      <c r="G39" s="45" t="s">
        <v>52</v>
      </c>
      <c r="H39" s="36" t="s">
        <v>46</v>
      </c>
      <c r="I39" s="36" t="s">
        <v>47</v>
      </c>
      <c r="J39" s="38" t="s">
        <v>46</v>
      </c>
      <c r="K39" s="38" t="s">
        <v>47</v>
      </c>
      <c r="L39" s="38" t="s">
        <v>48</v>
      </c>
      <c r="M39" s="162"/>
      <c r="N39" s="38" t="s">
        <v>46</v>
      </c>
      <c r="O39" s="38" t="s">
        <v>49</v>
      </c>
      <c r="P39" s="38" t="s">
        <v>48</v>
      </c>
      <c r="R39" s="44"/>
    </row>
    <row r="40" spans="1:18" ht="12.75">
      <c r="A40" s="39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>
      <c r="A41" s="39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>
      <c r="A42" s="39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>
      <c r="A43" s="39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>
      <c r="A44" s="39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>
      <c r="A45" s="39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>
      <c r="A46" s="39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>
      <c r="A47" s="48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>
      <c r="A48" s="38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>
      <c r="A49" s="39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>
      <c r="A50" s="39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>
      <c r="A51" s="39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>
      <c r="A52" s="39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>
      <c r="B53" s="66"/>
      <c r="D53" s="67"/>
      <c r="R53" s="44"/>
    </row>
    <row r="54" spans="1:18" ht="14.25">
      <c r="A54" s="33" t="s">
        <v>58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38" t="s">
        <v>46</v>
      </c>
      <c r="C56" s="45" t="s">
        <v>52</v>
      </c>
      <c r="D56" s="38" t="s">
        <v>47</v>
      </c>
      <c r="E56" s="45" t="s">
        <v>52</v>
      </c>
      <c r="F56" s="38" t="s">
        <v>48</v>
      </c>
      <c r="G56" s="45" t="s">
        <v>52</v>
      </c>
      <c r="H56" s="36" t="s">
        <v>46</v>
      </c>
      <c r="I56" s="36" t="s">
        <v>47</v>
      </c>
      <c r="J56" s="38" t="s">
        <v>46</v>
      </c>
      <c r="K56" s="38" t="s">
        <v>47</v>
      </c>
      <c r="L56" s="38" t="s">
        <v>48</v>
      </c>
      <c r="M56" s="162"/>
      <c r="N56" s="38" t="s">
        <v>46</v>
      </c>
      <c r="O56" s="38" t="s">
        <v>49</v>
      </c>
      <c r="P56" s="38" t="s">
        <v>48</v>
      </c>
      <c r="R56" s="44"/>
    </row>
    <row r="57" spans="1:18" ht="12.75">
      <c r="A57" s="39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>
      <c r="A58" s="39">
        <v>5</v>
      </c>
      <c r="B58" s="43">
        <v>1212</v>
      </c>
      <c r="C58" s="46">
        <f t="shared" si="33"/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>
      <c r="A59" s="39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>
      <c r="A60" s="39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>
      <c r="A61" s="39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>
      <c r="A62" s="39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>
      <c r="A63" s="39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>
      <c r="A64" s="48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>
      <c r="A65" s="39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>
      <c r="A66" s="48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>
      <c r="A67" s="39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>
      <c r="A68" s="39">
        <v>3</v>
      </c>
      <c r="B68" s="65">
        <f>ROUNDDOWN(B51*1.009,0)</f>
        <v>1285</v>
      </c>
      <c r="C68" s="64">
        <f t="shared" si="33"/>
        <v>0.9</v>
      </c>
      <c r="D68" s="65">
        <f>ROUNDDOWN(D51*1.009,0)</f>
        <v>683</v>
      </c>
      <c r="E68" s="63">
        <f t="shared" si="34"/>
        <v>0.9</v>
      </c>
      <c r="F68" s="43">
        <f>SUM(B68,D68)</f>
        <v>1968</v>
      </c>
      <c r="G68" s="63">
        <f t="shared" si="36"/>
        <v>0.9</v>
      </c>
      <c r="H68" s="42">
        <v>1</v>
      </c>
      <c r="I68" s="42">
        <v>0.7</v>
      </c>
      <c r="J68" s="43">
        <f>B68*H68</f>
        <v>1285</v>
      </c>
      <c r="K68" s="43">
        <f>ROUNDDOWN(D68*I68,0)</f>
        <v>478</v>
      </c>
      <c r="L68" s="43">
        <f>SUM(J68:K68)</f>
        <v>1763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0.4406451612903226</v>
      </c>
    </row>
    <row r="69" spans="1:18" ht="12.75">
      <c r="A69" s="39" t="s">
        <v>48</v>
      </c>
      <c r="B69" s="43">
        <f>SUM(B57:B68)</f>
        <v>23681</v>
      </c>
      <c r="C69" s="46">
        <f t="shared" si="33"/>
        <v>1</v>
      </c>
      <c r="D69" s="43">
        <f>SUM(D57:D68)</f>
        <v>7488</v>
      </c>
      <c r="E69" s="63">
        <f t="shared" si="34"/>
        <v>5.8</v>
      </c>
      <c r="F69" s="43">
        <f>SUM(F57:F68)</f>
        <v>31169</v>
      </c>
      <c r="G69" s="63">
        <f t="shared" si="36"/>
        <v>2.2</v>
      </c>
      <c r="H69" s="42"/>
      <c r="I69" s="42"/>
      <c r="J69" s="43">
        <f>SUM(J57:J68)</f>
        <v>23681</v>
      </c>
      <c r="K69" s="43">
        <f>SUM(K57:K68)</f>
        <v>5237</v>
      </c>
      <c r="L69" s="43">
        <f>SUM(L57:L68)</f>
        <v>28918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0.31748993004027987</v>
      </c>
    </row>
    <row r="70" spans="2:4" ht="12.75">
      <c r="B70" s="66"/>
      <c r="D70" s="67"/>
    </row>
    <row r="71" ht="14.25">
      <c r="A71" s="33" t="s">
        <v>59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38" t="s">
        <v>46</v>
      </c>
      <c r="C73" s="45" t="s">
        <v>52</v>
      </c>
      <c r="D73" s="38" t="s">
        <v>47</v>
      </c>
      <c r="E73" s="45" t="s">
        <v>52</v>
      </c>
      <c r="F73" s="38" t="s">
        <v>48</v>
      </c>
      <c r="G73" s="45" t="s">
        <v>52</v>
      </c>
      <c r="H73" s="36" t="s">
        <v>46</v>
      </c>
      <c r="I73" s="36" t="s">
        <v>47</v>
      </c>
      <c r="J73" s="38" t="s">
        <v>46</v>
      </c>
      <c r="K73" s="38" t="s">
        <v>47</v>
      </c>
      <c r="L73" s="38" t="s">
        <v>48</v>
      </c>
      <c r="M73" s="162"/>
      <c r="N73" s="38" t="s">
        <v>46</v>
      </c>
      <c r="O73" s="38" t="s">
        <v>49</v>
      </c>
      <c r="P73" s="38" t="s">
        <v>48</v>
      </c>
    </row>
    <row r="74" spans="1:18" ht="12.75">
      <c r="A74" s="39">
        <v>4</v>
      </c>
      <c r="B74" s="43">
        <f aca="true" t="shared" si="46" ref="B74:B85">ROUNDDOWN(B57*1.009,0)</f>
        <v>7912</v>
      </c>
      <c r="C74" s="46">
        <f aca="true" t="shared" si="47" ref="C74:C86">ROUND((B74/B57-1)*100,1)</f>
        <v>0.9</v>
      </c>
      <c r="D74" s="43">
        <f aca="true" t="shared" si="48" ref="D74:D85">ROUNDDOWN(D57*1.009,0)</f>
        <v>597</v>
      </c>
      <c r="E74" s="47">
        <f aca="true" t="shared" si="49" ref="E74:E86">ROUND((D74/D57-1)*100,1)</f>
        <v>0.8</v>
      </c>
      <c r="F74" s="43">
        <f aca="true" t="shared" si="50" ref="F74:F80">SUM(B74,D74)</f>
        <v>8509</v>
      </c>
      <c r="G74" s="47">
        <f aca="true" t="shared" si="51" ref="G74:G86">ROUND((F74/F57-1)*100,1)</f>
        <v>0.9</v>
      </c>
      <c r="H74" s="42">
        <v>1</v>
      </c>
      <c r="I74" s="42">
        <v>0.7</v>
      </c>
      <c r="J74" s="43">
        <f>B74*H74</f>
        <v>7912</v>
      </c>
      <c r="K74" s="43">
        <f>ROUNDDOWN(D74*I74,0)</f>
        <v>417</v>
      </c>
      <c r="L74" s="43">
        <f>SUM(J74:K74)</f>
        <v>8329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2" ref="R74:R79">D74/B63</f>
        <v>0.2841504045692527</v>
      </c>
    </row>
    <row r="75" spans="1:18" ht="12.75">
      <c r="A75" s="39">
        <v>5</v>
      </c>
      <c r="B75" s="43">
        <f t="shared" si="46"/>
        <v>1222</v>
      </c>
      <c r="C75" s="46">
        <f t="shared" si="47"/>
        <v>0.8</v>
      </c>
      <c r="D75" s="43">
        <f t="shared" si="48"/>
        <v>178</v>
      </c>
      <c r="E75" s="47">
        <f t="shared" si="49"/>
        <v>0.6</v>
      </c>
      <c r="F75" s="43">
        <f t="shared" si="50"/>
        <v>1400</v>
      </c>
      <c r="G75" s="46">
        <f t="shared" si="51"/>
        <v>0.8</v>
      </c>
      <c r="H75" s="42">
        <v>1</v>
      </c>
      <c r="I75" s="42">
        <v>0.7</v>
      </c>
      <c r="J75" s="43">
        <f aca="true" t="shared" si="53" ref="J75:J80">B75*H75</f>
        <v>1222</v>
      </c>
      <c r="K75" s="43">
        <f aca="true" t="shared" si="54" ref="K75:K80">ROUNDDOWN(D75*I75,0)</f>
        <v>124</v>
      </c>
      <c r="L75" s="43">
        <f aca="true" t="shared" si="55" ref="L75:L80">SUM(J75:K75)</f>
        <v>1346</v>
      </c>
      <c r="M75" s="42">
        <f>M74</f>
        <v>0</v>
      </c>
      <c r="N75" s="43">
        <f aca="true" t="shared" si="56" ref="N75:N80">ROUNDDOWN(J75*M75,0)</f>
        <v>0</v>
      </c>
      <c r="O75" s="43">
        <f aca="true" t="shared" si="57" ref="O75:O80">ROUNDDOWN(K75*M75,0)</f>
        <v>0</v>
      </c>
      <c r="P75" s="43">
        <f aca="true" t="shared" si="58" ref="P75:P82">SUM(N75:O75)</f>
        <v>0</v>
      </c>
      <c r="R75" s="44">
        <f t="shared" si="52"/>
        <v>0.27639751552795033</v>
      </c>
    </row>
    <row r="76" spans="1:18" ht="12.75">
      <c r="A76" s="39">
        <v>6</v>
      </c>
      <c r="B76" s="43">
        <f t="shared" si="46"/>
        <v>1831</v>
      </c>
      <c r="C76" s="46">
        <f t="shared" si="47"/>
        <v>0.9</v>
      </c>
      <c r="D76" s="43">
        <f t="shared" si="48"/>
        <v>110</v>
      </c>
      <c r="E76" s="47">
        <f t="shared" si="49"/>
        <v>0</v>
      </c>
      <c r="F76" s="43">
        <f t="shared" si="50"/>
        <v>1941</v>
      </c>
      <c r="G76" s="46">
        <f t="shared" si="51"/>
        <v>0.8</v>
      </c>
      <c r="H76" s="42">
        <v>1</v>
      </c>
      <c r="I76" s="42">
        <v>0.7</v>
      </c>
      <c r="J76" s="43">
        <f t="shared" si="53"/>
        <v>1831</v>
      </c>
      <c r="K76" s="43">
        <f t="shared" si="54"/>
        <v>77</v>
      </c>
      <c r="L76" s="43">
        <f t="shared" si="55"/>
        <v>1908</v>
      </c>
      <c r="M76" s="42">
        <f aca="true" t="shared" si="59" ref="M76:M85">M75</f>
        <v>0</v>
      </c>
      <c r="N76" s="43">
        <f t="shared" si="56"/>
        <v>0</v>
      </c>
      <c r="O76" s="43">
        <f t="shared" si="57"/>
        <v>0</v>
      </c>
      <c r="P76" s="43">
        <f t="shared" si="58"/>
        <v>0</v>
      </c>
      <c r="R76" s="44">
        <f t="shared" si="52"/>
        <v>0.25882352941176473</v>
      </c>
    </row>
    <row r="77" spans="1:18" ht="12.75">
      <c r="A77" s="39">
        <v>7</v>
      </c>
      <c r="B77" s="43">
        <f t="shared" si="46"/>
        <v>2088</v>
      </c>
      <c r="C77" s="46">
        <f t="shared" si="47"/>
        <v>0.9</v>
      </c>
      <c r="D77" s="43">
        <f t="shared" si="48"/>
        <v>853</v>
      </c>
      <c r="E77" s="47">
        <f t="shared" si="49"/>
        <v>0.8</v>
      </c>
      <c r="F77" s="43">
        <f t="shared" si="50"/>
        <v>2941</v>
      </c>
      <c r="G77" s="46">
        <f t="shared" si="51"/>
        <v>0.9</v>
      </c>
      <c r="H77" s="42">
        <v>1</v>
      </c>
      <c r="I77" s="42">
        <v>0.7</v>
      </c>
      <c r="J77" s="43">
        <f t="shared" si="53"/>
        <v>2088</v>
      </c>
      <c r="K77" s="43">
        <f t="shared" si="54"/>
        <v>597</v>
      </c>
      <c r="L77" s="43">
        <f t="shared" si="55"/>
        <v>2685</v>
      </c>
      <c r="M77" s="42">
        <f t="shared" si="59"/>
        <v>0</v>
      </c>
      <c r="N77" s="43">
        <f t="shared" si="56"/>
        <v>0</v>
      </c>
      <c r="O77" s="43">
        <f t="shared" si="57"/>
        <v>0</v>
      </c>
      <c r="P77" s="43">
        <f t="shared" si="58"/>
        <v>0</v>
      </c>
      <c r="R77" s="44">
        <f t="shared" si="52"/>
        <v>0.28925059342149884</v>
      </c>
    </row>
    <row r="78" spans="1:18" ht="12.75">
      <c r="A78" s="39">
        <v>8</v>
      </c>
      <c r="B78" s="43">
        <f t="shared" si="46"/>
        <v>1267</v>
      </c>
      <c r="C78" s="46">
        <f t="shared" si="47"/>
        <v>0.9</v>
      </c>
      <c r="D78" s="43">
        <f t="shared" si="48"/>
        <v>159</v>
      </c>
      <c r="E78" s="47">
        <f t="shared" si="49"/>
        <v>0.6</v>
      </c>
      <c r="F78" s="43">
        <f t="shared" si="50"/>
        <v>1426</v>
      </c>
      <c r="G78" s="46">
        <f t="shared" si="51"/>
        <v>0.8</v>
      </c>
      <c r="H78" s="42">
        <v>1</v>
      </c>
      <c r="I78" s="42">
        <v>0.7</v>
      </c>
      <c r="J78" s="43">
        <f t="shared" si="53"/>
        <v>1267</v>
      </c>
      <c r="K78" s="43">
        <f t="shared" si="54"/>
        <v>111</v>
      </c>
      <c r="L78" s="43">
        <f t="shared" si="55"/>
        <v>1378</v>
      </c>
      <c r="M78" s="42">
        <f t="shared" si="59"/>
        <v>0</v>
      </c>
      <c r="N78" s="43">
        <f t="shared" si="56"/>
        <v>0</v>
      </c>
      <c r="O78" s="43">
        <f t="shared" si="57"/>
        <v>0</v>
      </c>
      <c r="P78" s="43">
        <f t="shared" si="58"/>
        <v>0</v>
      </c>
      <c r="R78" s="44">
        <f t="shared" si="52"/>
        <v>0.29887218045112784</v>
      </c>
    </row>
    <row r="79" spans="1:18" ht="12.75">
      <c r="A79" s="39">
        <v>9</v>
      </c>
      <c r="B79" s="43">
        <f t="shared" si="46"/>
        <v>1563</v>
      </c>
      <c r="C79" s="46">
        <f t="shared" si="47"/>
        <v>0.8</v>
      </c>
      <c r="D79" s="43">
        <f t="shared" si="48"/>
        <v>377</v>
      </c>
      <c r="E79" s="47">
        <f t="shared" si="49"/>
        <v>0.8</v>
      </c>
      <c r="F79" s="43">
        <f t="shared" si="50"/>
        <v>1940</v>
      </c>
      <c r="G79" s="46">
        <f t="shared" si="51"/>
        <v>0.8</v>
      </c>
      <c r="H79" s="42">
        <v>1</v>
      </c>
      <c r="I79" s="42">
        <v>0.7</v>
      </c>
      <c r="J79" s="43">
        <f t="shared" si="53"/>
        <v>1563</v>
      </c>
      <c r="K79" s="43">
        <f t="shared" si="54"/>
        <v>263</v>
      </c>
      <c r="L79" s="43">
        <f t="shared" si="55"/>
        <v>1826</v>
      </c>
      <c r="M79" s="42">
        <f t="shared" si="59"/>
        <v>0</v>
      </c>
      <c r="N79" s="43">
        <f t="shared" si="56"/>
        <v>0</v>
      </c>
      <c r="O79" s="43">
        <f t="shared" si="57"/>
        <v>0</v>
      </c>
      <c r="P79" s="43">
        <f t="shared" si="58"/>
        <v>0</v>
      </c>
      <c r="R79" s="44">
        <f t="shared" si="52"/>
        <v>0.2933852140077821</v>
      </c>
    </row>
    <row r="80" spans="1:18" ht="12.75">
      <c r="A80" s="39">
        <v>10</v>
      </c>
      <c r="B80" s="43">
        <f t="shared" si="46"/>
        <v>2119</v>
      </c>
      <c r="C80" s="46">
        <f t="shared" si="47"/>
        <v>0.9</v>
      </c>
      <c r="D80" s="43">
        <f t="shared" si="48"/>
        <v>2846</v>
      </c>
      <c r="E80" s="47">
        <f t="shared" si="49"/>
        <v>0.9</v>
      </c>
      <c r="F80" s="43">
        <f t="shared" si="50"/>
        <v>4965</v>
      </c>
      <c r="G80" s="46">
        <f t="shared" si="51"/>
        <v>0.9</v>
      </c>
      <c r="H80" s="42">
        <v>1</v>
      </c>
      <c r="I80" s="42">
        <v>0.7</v>
      </c>
      <c r="J80" s="43">
        <f t="shared" si="53"/>
        <v>2119</v>
      </c>
      <c r="K80" s="43">
        <f t="shared" si="54"/>
        <v>1992</v>
      </c>
      <c r="L80" s="43">
        <f t="shared" si="55"/>
        <v>4111</v>
      </c>
      <c r="M80" s="42">
        <f t="shared" si="59"/>
        <v>0</v>
      </c>
      <c r="N80" s="43">
        <f t="shared" si="56"/>
        <v>0</v>
      </c>
      <c r="O80" s="43">
        <f t="shared" si="57"/>
        <v>0</v>
      </c>
      <c r="P80" s="43">
        <f t="shared" si="58"/>
        <v>0</v>
      </c>
      <c r="R80" s="44">
        <f aca="true" t="shared" si="60" ref="R80:R85">D80/B74</f>
        <v>0.3597067745197169</v>
      </c>
    </row>
    <row r="81" spans="1:18" ht="12.75">
      <c r="A81" s="48">
        <v>11</v>
      </c>
      <c r="B81" s="54">
        <f t="shared" si="46"/>
        <v>649</v>
      </c>
      <c r="C81" s="55">
        <f t="shared" si="47"/>
        <v>0.8</v>
      </c>
      <c r="D81" s="54">
        <f t="shared" si="48"/>
        <v>325</v>
      </c>
      <c r="E81" s="56">
        <f t="shared" si="49"/>
        <v>0.6</v>
      </c>
      <c r="F81" s="49">
        <f>SUM(B81,D81)</f>
        <v>974</v>
      </c>
      <c r="G81" s="56">
        <f t="shared" si="51"/>
        <v>0.7</v>
      </c>
      <c r="H81" s="52">
        <v>1</v>
      </c>
      <c r="I81" s="52">
        <v>0.7</v>
      </c>
      <c r="J81" s="49">
        <f>B81*H81</f>
        <v>649</v>
      </c>
      <c r="K81" s="49">
        <f>ROUNDDOWN(D81*I81,0)</f>
        <v>227</v>
      </c>
      <c r="L81" s="49">
        <f>SUM(J81:K81)</f>
        <v>876</v>
      </c>
      <c r="M81" s="42">
        <f t="shared" si="59"/>
        <v>0</v>
      </c>
      <c r="N81" s="49">
        <f>ROUNDDOWN(J81*M81,0)</f>
        <v>0</v>
      </c>
      <c r="O81" s="49">
        <f>ROUNDDOWN(K81*M81,0)</f>
        <v>0</v>
      </c>
      <c r="P81" s="49">
        <f t="shared" si="58"/>
        <v>0</v>
      </c>
      <c r="R81" s="44">
        <f t="shared" si="60"/>
        <v>0.26595744680851063</v>
      </c>
    </row>
    <row r="82" spans="1:18" ht="12.75">
      <c r="A82" s="39">
        <v>12</v>
      </c>
      <c r="B82" s="62">
        <f t="shared" si="46"/>
        <v>428</v>
      </c>
      <c r="C82" s="64">
        <f t="shared" si="47"/>
        <v>0.7</v>
      </c>
      <c r="D82" s="62">
        <f t="shared" si="48"/>
        <v>506</v>
      </c>
      <c r="E82" s="63">
        <f t="shared" si="49"/>
        <v>0.8</v>
      </c>
      <c r="F82" s="43">
        <f>SUM(B82,D82)</f>
        <v>934</v>
      </c>
      <c r="G82" s="63">
        <f t="shared" si="51"/>
        <v>0.8</v>
      </c>
      <c r="H82" s="42">
        <v>1</v>
      </c>
      <c r="I82" s="42">
        <v>0.7</v>
      </c>
      <c r="J82" s="43">
        <f>B82*H82</f>
        <v>428</v>
      </c>
      <c r="K82" s="43">
        <f>ROUNDDOWN(D82*I82,0)</f>
        <v>354</v>
      </c>
      <c r="L82" s="43">
        <f>SUM(J82:K82)</f>
        <v>782</v>
      </c>
      <c r="M82" s="42">
        <f t="shared" si="59"/>
        <v>0</v>
      </c>
      <c r="N82" s="43">
        <f>ROUNDDOWN(J82*M82,0)</f>
        <v>0</v>
      </c>
      <c r="O82" s="43">
        <f>ROUNDDOWN(K82*M82,0)</f>
        <v>0</v>
      </c>
      <c r="P82" s="43">
        <f t="shared" si="58"/>
        <v>0</v>
      </c>
      <c r="R82" s="44">
        <f t="shared" si="60"/>
        <v>0.2763517203713818</v>
      </c>
    </row>
    <row r="83" spans="1:18" ht="12.75">
      <c r="A83" s="48">
        <v>1</v>
      </c>
      <c r="B83" s="54">
        <f t="shared" si="46"/>
        <v>2975</v>
      </c>
      <c r="C83" s="50">
        <f t="shared" si="47"/>
        <v>0.9</v>
      </c>
      <c r="D83" s="54">
        <f t="shared" si="48"/>
        <v>575</v>
      </c>
      <c r="E83" s="56">
        <f t="shared" si="49"/>
        <v>0.9</v>
      </c>
      <c r="F83" s="49">
        <f>SUM(B83,D83)</f>
        <v>3550</v>
      </c>
      <c r="G83" s="56">
        <f t="shared" si="51"/>
        <v>0.9</v>
      </c>
      <c r="H83" s="52">
        <v>1</v>
      </c>
      <c r="I83" s="52">
        <v>0.7</v>
      </c>
      <c r="J83" s="49">
        <f>B83*H83</f>
        <v>2975</v>
      </c>
      <c r="K83" s="49">
        <f>ROUNDDOWN(D83*I83,0)</f>
        <v>402</v>
      </c>
      <c r="L83" s="49">
        <f>SUM(J83:K83)</f>
        <v>3377</v>
      </c>
      <c r="M83" s="52">
        <f t="shared" si="59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60"/>
        <v>0.2753831417624521</v>
      </c>
    </row>
    <row r="84" spans="1:18" ht="12.75">
      <c r="A84" s="39">
        <v>2</v>
      </c>
      <c r="B84" s="62">
        <f t="shared" si="46"/>
        <v>536</v>
      </c>
      <c r="C84" s="64">
        <f t="shared" si="47"/>
        <v>0.8</v>
      </c>
      <c r="D84" s="62">
        <f t="shared" si="48"/>
        <v>334</v>
      </c>
      <c r="E84" s="63">
        <f t="shared" si="49"/>
        <v>0.6</v>
      </c>
      <c r="F84" s="43">
        <f>SUM(B84,D84)</f>
        <v>870</v>
      </c>
      <c r="G84" s="63">
        <f t="shared" si="51"/>
        <v>0.7</v>
      </c>
      <c r="H84" s="42">
        <v>1</v>
      </c>
      <c r="I84" s="42">
        <v>0.7</v>
      </c>
      <c r="J84" s="43">
        <f>B84*H84</f>
        <v>536</v>
      </c>
      <c r="K84" s="43">
        <f>ROUNDDOWN(D84*I84,0)</f>
        <v>233</v>
      </c>
      <c r="L84" s="43">
        <f>SUM(J84:K84)</f>
        <v>769</v>
      </c>
      <c r="M84" s="42">
        <f t="shared" si="59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60"/>
        <v>0.26361483820047354</v>
      </c>
    </row>
    <row r="85" spans="1:18" ht="12.75">
      <c r="A85" s="39">
        <v>3</v>
      </c>
      <c r="B85" s="62">
        <f t="shared" si="46"/>
        <v>1296</v>
      </c>
      <c r="C85" s="64">
        <f t="shared" si="47"/>
        <v>0.9</v>
      </c>
      <c r="D85" s="62">
        <f t="shared" si="48"/>
        <v>689</v>
      </c>
      <c r="E85" s="63">
        <f t="shared" si="49"/>
        <v>0.9</v>
      </c>
      <c r="F85" s="43">
        <f>SUM(B85,D85)</f>
        <v>1985</v>
      </c>
      <c r="G85" s="63">
        <f t="shared" si="51"/>
        <v>0.9</v>
      </c>
      <c r="H85" s="42">
        <v>1</v>
      </c>
      <c r="I85" s="42">
        <v>0.7</v>
      </c>
      <c r="J85" s="43">
        <f>B85*H85</f>
        <v>1296</v>
      </c>
      <c r="K85" s="43">
        <f>ROUNDDOWN(D85*I85,0)</f>
        <v>482</v>
      </c>
      <c r="L85" s="43">
        <f>SUM(J85:K85)</f>
        <v>1778</v>
      </c>
      <c r="M85" s="42">
        <f t="shared" si="59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60"/>
        <v>0.44081893793985927</v>
      </c>
    </row>
    <row r="86" spans="1:18" ht="12.75">
      <c r="A86" s="39" t="s">
        <v>48</v>
      </c>
      <c r="B86" s="43">
        <f>SUM(B74:B85)</f>
        <v>23886</v>
      </c>
      <c r="C86" s="46">
        <f t="shared" si="47"/>
        <v>0.9</v>
      </c>
      <c r="D86" s="43">
        <f>SUM(D74:D85)</f>
        <v>7549</v>
      </c>
      <c r="E86" s="63">
        <f t="shared" si="49"/>
        <v>0.8</v>
      </c>
      <c r="F86" s="43">
        <f>SUM(F74:F85)</f>
        <v>31435</v>
      </c>
      <c r="G86" s="63">
        <f t="shared" si="51"/>
        <v>0.9</v>
      </c>
      <c r="H86" s="42"/>
      <c r="I86" s="42"/>
      <c r="J86" s="43">
        <f>SUM(J74:J85)</f>
        <v>23886</v>
      </c>
      <c r="K86" s="43">
        <f>SUM(K74:K85)</f>
        <v>5279</v>
      </c>
      <c r="L86" s="43">
        <f>SUM(L74:L85)</f>
        <v>29165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0.3169318611192745</v>
      </c>
    </row>
    <row r="87" spans="2:4" ht="12.75">
      <c r="B87" s="66"/>
      <c r="D87" s="67"/>
    </row>
    <row r="88" spans="2:4" ht="12.75">
      <c r="B88" s="66"/>
      <c r="D88" s="67"/>
    </row>
    <row r="89" ht="12.75">
      <c r="A89" t="s">
        <v>55</v>
      </c>
    </row>
    <row r="90" ht="12.75">
      <c r="A90" t="s">
        <v>60</v>
      </c>
    </row>
    <row r="91" ht="12.75">
      <c r="A91" t="s">
        <v>57</v>
      </c>
    </row>
  </sheetData>
  <sheetProtection/>
  <mergeCells count="30">
    <mergeCell ref="A72:A73"/>
    <mergeCell ref="B72:G72"/>
    <mergeCell ref="H72:I72"/>
    <mergeCell ref="J72:L72"/>
    <mergeCell ref="M72:M73"/>
    <mergeCell ref="N72:P72"/>
    <mergeCell ref="A55:A56"/>
    <mergeCell ref="B55:G55"/>
    <mergeCell ref="H55:I55"/>
    <mergeCell ref="J55:L55"/>
    <mergeCell ref="M55:M56"/>
    <mergeCell ref="N55:P55"/>
    <mergeCell ref="A38:A39"/>
    <mergeCell ref="B38:G38"/>
    <mergeCell ref="H38:I38"/>
    <mergeCell ref="J38:L38"/>
    <mergeCell ref="M38:M39"/>
    <mergeCell ref="N38:P38"/>
    <mergeCell ref="A21:A22"/>
    <mergeCell ref="B21:G21"/>
    <mergeCell ref="H21:I21"/>
    <mergeCell ref="J21:L21"/>
    <mergeCell ref="M21:M22"/>
    <mergeCell ref="N21:P21"/>
    <mergeCell ref="A4:A5"/>
    <mergeCell ref="B4:G4"/>
    <mergeCell ref="H4:I4"/>
    <mergeCell ref="J4:L4"/>
    <mergeCell ref="M4:M5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zoomScale="85" zoomScaleNormal="85" zoomScaleSheetLayoutView="85" zoomScalePageLayoutView="0" workbookViewId="0" topLeftCell="A28">
      <selection activeCell="B57" sqref="B57:B68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>
      <c r="A3" s="33" t="s">
        <v>39</v>
      </c>
    </row>
    <row r="4" spans="1:16" ht="12.75">
      <c r="A4" s="165" t="s">
        <v>40</v>
      </c>
      <c r="B4" s="159" t="s">
        <v>41</v>
      </c>
      <c r="C4" s="161"/>
      <c r="D4" s="161"/>
      <c r="E4" s="161"/>
      <c r="F4" s="161"/>
      <c r="G4" s="160"/>
      <c r="H4" s="167" t="s">
        <v>42</v>
      </c>
      <c r="I4" s="167"/>
      <c r="J4" s="167" t="s">
        <v>43</v>
      </c>
      <c r="K4" s="167"/>
      <c r="L4" s="167"/>
      <c r="M4" s="167" t="s">
        <v>44</v>
      </c>
      <c r="N4" s="167" t="s">
        <v>45</v>
      </c>
      <c r="O4" s="167"/>
      <c r="P4" s="167"/>
    </row>
    <row r="5" spans="1:16" ht="12.75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37" t="s">
        <v>46</v>
      </c>
      <c r="K5" s="37" t="s">
        <v>47</v>
      </c>
      <c r="L5" s="37" t="s">
        <v>48</v>
      </c>
      <c r="M5" s="162"/>
      <c r="N5" s="37" t="s">
        <v>46</v>
      </c>
      <c r="O5" s="37" t="s">
        <v>49</v>
      </c>
      <c r="P5" s="37" t="s">
        <v>48</v>
      </c>
    </row>
    <row r="6" spans="1:16" ht="12.75">
      <c r="A6" s="39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>
      <c r="A7" s="39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>
      <c r="A8" s="39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>
      <c r="A9" s="39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>
      <c r="A10" s="39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>
      <c r="A11" s="39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>
      <c r="A12" s="39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>
      <c r="A13" s="39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>
      <c r="A14" s="39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>
      <c r="A15" s="39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>
      <c r="A16" s="39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>
      <c r="A17" s="39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>
      <c r="A18" s="39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>
      <c r="R19" s="44"/>
    </row>
    <row r="20" spans="1:18" ht="14.25">
      <c r="A20" s="33" t="s">
        <v>50</v>
      </c>
      <c r="R20" s="44"/>
    </row>
    <row r="21" spans="1:18" ht="12.75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>
      <c r="A22" s="166"/>
      <c r="B22" s="37" t="s">
        <v>46</v>
      </c>
      <c r="C22" s="45" t="s">
        <v>52</v>
      </c>
      <c r="D22" s="37" t="s">
        <v>47</v>
      </c>
      <c r="E22" s="45" t="s">
        <v>52</v>
      </c>
      <c r="F22" s="37" t="s">
        <v>48</v>
      </c>
      <c r="G22" s="45" t="s">
        <v>52</v>
      </c>
      <c r="H22" s="36" t="s">
        <v>46</v>
      </c>
      <c r="I22" s="36" t="s">
        <v>47</v>
      </c>
      <c r="J22" s="37" t="s">
        <v>46</v>
      </c>
      <c r="K22" s="37" t="s">
        <v>47</v>
      </c>
      <c r="L22" s="37" t="s">
        <v>48</v>
      </c>
      <c r="M22" s="162"/>
      <c r="N22" s="37" t="s">
        <v>46</v>
      </c>
      <c r="O22" s="37" t="s">
        <v>49</v>
      </c>
      <c r="P22" s="37" t="s">
        <v>48</v>
      </c>
      <c r="R22" s="44"/>
    </row>
    <row r="23" spans="1:18" ht="12.75">
      <c r="A23" s="39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>
      <c r="A24" s="39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>
      <c r="A25" s="39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>
      <c r="A26" s="39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>
      <c r="A27" s="39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>
      <c r="A28" s="39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>
      <c r="A29" s="39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>
      <c r="A30" s="48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>
      <c r="A31" s="39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>
      <c r="A32" s="48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>
      <c r="A33" s="39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>
      <c r="A34" s="39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>
      <c r="A35" s="39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>
      <c r="R36" s="44"/>
    </row>
    <row r="37" spans="1:18" ht="14.25">
      <c r="A37" s="33" t="s">
        <v>53</v>
      </c>
      <c r="R37" s="44"/>
    </row>
    <row r="38" spans="1:18" ht="12.75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>
      <c r="A39" s="166"/>
      <c r="B39" s="37" t="s">
        <v>46</v>
      </c>
      <c r="C39" s="45" t="s">
        <v>52</v>
      </c>
      <c r="D39" s="37" t="s">
        <v>47</v>
      </c>
      <c r="E39" s="45" t="s">
        <v>52</v>
      </c>
      <c r="F39" s="37" t="s">
        <v>48</v>
      </c>
      <c r="G39" s="45" t="s">
        <v>52</v>
      </c>
      <c r="H39" s="36" t="s">
        <v>46</v>
      </c>
      <c r="I39" s="36" t="s">
        <v>47</v>
      </c>
      <c r="J39" s="37" t="s">
        <v>46</v>
      </c>
      <c r="K39" s="37" t="s">
        <v>47</v>
      </c>
      <c r="L39" s="37" t="s">
        <v>48</v>
      </c>
      <c r="M39" s="162"/>
      <c r="N39" s="37" t="s">
        <v>46</v>
      </c>
      <c r="O39" s="37" t="s">
        <v>49</v>
      </c>
      <c r="P39" s="37" t="s">
        <v>48</v>
      </c>
      <c r="R39" s="44"/>
    </row>
    <row r="40" spans="1:18" ht="12.75">
      <c r="A40" s="39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>
      <c r="A41" s="39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>
      <c r="A42" s="39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>
      <c r="A43" s="39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>
      <c r="A44" s="39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>
      <c r="A45" s="39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>
      <c r="A46" s="39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>
      <c r="A47" s="48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>
      <c r="A48" s="37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>
      <c r="A49" s="39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>
      <c r="A50" s="39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>
      <c r="A51" s="39">
        <v>3</v>
      </c>
      <c r="B51" s="65">
        <f>ROUNDDOWN(B34*1.008,0)</f>
        <v>1278</v>
      </c>
      <c r="C51" s="46">
        <f t="shared" si="21"/>
        <v>0.8</v>
      </c>
      <c r="D51" s="65">
        <f>ROUNDDOWN(D34*1.184,0)</f>
        <v>685</v>
      </c>
      <c r="E51" s="63">
        <f t="shared" si="22"/>
        <v>18.3</v>
      </c>
      <c r="F51" s="43">
        <f>SUM(B51,D51)</f>
        <v>1963</v>
      </c>
      <c r="G51" s="63">
        <f t="shared" si="24"/>
        <v>6.3</v>
      </c>
      <c r="H51" s="42">
        <v>1</v>
      </c>
      <c r="I51" s="42">
        <v>0.7</v>
      </c>
      <c r="J51" s="43">
        <f t="shared" si="26"/>
        <v>1278</v>
      </c>
      <c r="K51" s="43">
        <f t="shared" si="27"/>
        <v>479</v>
      </c>
      <c r="L51" s="43">
        <f t="shared" si="28"/>
        <v>1757</v>
      </c>
      <c r="M51" s="42">
        <v>48.3</v>
      </c>
      <c r="N51" s="43">
        <f>ROUNDDOWN(J51*M51,0)</f>
        <v>61727</v>
      </c>
      <c r="O51" s="43">
        <f t="shared" si="30"/>
        <v>23135</v>
      </c>
      <c r="P51" s="43">
        <f t="shared" si="31"/>
        <v>84862</v>
      </c>
      <c r="R51" s="44">
        <f t="shared" si="32"/>
        <v>0.44829842931937175</v>
      </c>
    </row>
    <row r="52" spans="1:18" ht="12.75">
      <c r="A52" s="39" t="s">
        <v>48</v>
      </c>
      <c r="B52" s="43">
        <f>SUM(B40:B51)</f>
        <v>23441</v>
      </c>
      <c r="C52" s="46">
        <f t="shared" si="21"/>
        <v>0.9</v>
      </c>
      <c r="D52" s="43">
        <f>SUM(D40:D51)</f>
        <v>7083</v>
      </c>
      <c r="E52" s="63">
        <f t="shared" si="22"/>
        <v>20</v>
      </c>
      <c r="F52" s="43">
        <f>SUM(F40:F51)</f>
        <v>30524</v>
      </c>
      <c r="G52" s="63">
        <f t="shared" si="24"/>
        <v>4.8</v>
      </c>
      <c r="H52" s="42"/>
      <c r="I52" s="42"/>
      <c r="J52" s="43">
        <f>SUM(J40:J51)</f>
        <v>23441</v>
      </c>
      <c r="K52" s="43">
        <f>SUM(K40:K51)</f>
        <v>4952</v>
      </c>
      <c r="L52" s="43">
        <f>SUM(L40:L51)</f>
        <v>28393</v>
      </c>
      <c r="M52" s="42"/>
      <c r="N52" s="43">
        <f>SUM(N40:N51)</f>
        <v>1132194</v>
      </c>
      <c r="O52" s="43">
        <f>SUM(O40:O51)</f>
        <v>239177</v>
      </c>
      <c r="P52" s="43">
        <f>SUM(P40:P51)</f>
        <v>1371371</v>
      </c>
      <c r="R52" s="44">
        <f>(SUM(D40:D46,D47:D48,D49:D51))/(SUM(B29,B30:B31,B32:B34,B40:B45))</f>
        <v>0.3034964435684292</v>
      </c>
    </row>
    <row r="53" spans="2:18" ht="12.75">
      <c r="B53" s="66"/>
      <c r="D53" s="67"/>
      <c r="R53" s="44"/>
    </row>
    <row r="54" spans="1:18" ht="14.25">
      <c r="A54" s="33" t="s">
        <v>54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37" t="s">
        <v>46</v>
      </c>
      <c r="C56" s="45" t="s">
        <v>52</v>
      </c>
      <c r="D56" s="37" t="s">
        <v>47</v>
      </c>
      <c r="E56" s="45" t="s">
        <v>52</v>
      </c>
      <c r="F56" s="37" t="s">
        <v>48</v>
      </c>
      <c r="G56" s="45" t="s">
        <v>52</v>
      </c>
      <c r="H56" s="36" t="s">
        <v>46</v>
      </c>
      <c r="I56" s="36" t="s">
        <v>47</v>
      </c>
      <c r="J56" s="37" t="s">
        <v>46</v>
      </c>
      <c r="K56" s="37" t="s">
        <v>47</v>
      </c>
      <c r="L56" s="37" t="s">
        <v>48</v>
      </c>
      <c r="M56" s="162"/>
      <c r="N56" s="37" t="s">
        <v>46</v>
      </c>
      <c r="O56" s="37" t="s">
        <v>49</v>
      </c>
      <c r="P56" s="37" t="s">
        <v>48</v>
      </c>
      <c r="R56" s="44"/>
    </row>
    <row r="57" spans="1:18" ht="12.75">
      <c r="A57" s="39">
        <v>4</v>
      </c>
      <c r="B57" s="43">
        <f>ROUNDDOWN(B40*1.009,0)</f>
        <v>7854</v>
      </c>
      <c r="C57" s="46">
        <f aca="true" t="shared" si="33" ref="C57:C69">ROUND((B57/B40-1)*100,1)</f>
        <v>0.9</v>
      </c>
      <c r="D57" s="43">
        <f aca="true" t="shared" si="34" ref="D57:D68">ROUNDDOWN(D40*1.009,0)</f>
        <v>519</v>
      </c>
      <c r="E57" s="47">
        <f aca="true" t="shared" si="35" ref="E57:E69">ROUND((D57/D40-1)*100,1)</f>
        <v>0.8</v>
      </c>
      <c r="F57" s="43">
        <f aca="true" t="shared" si="36" ref="F57:F63">SUM(B57,D57)</f>
        <v>8373</v>
      </c>
      <c r="G57" s="47">
        <f aca="true" t="shared" si="37" ref="G57:G69">ROUND((F57/F40-1)*100,1)</f>
        <v>0.9</v>
      </c>
      <c r="H57" s="42">
        <v>1</v>
      </c>
      <c r="I57" s="42">
        <v>0.7</v>
      </c>
      <c r="J57" s="43">
        <f>B57*H57</f>
        <v>7854</v>
      </c>
      <c r="K57" s="43">
        <f>ROUNDDOWN(D57*I57,0)</f>
        <v>363</v>
      </c>
      <c r="L57" s="43">
        <f>SUM(J57:K57)</f>
        <v>8217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8" ref="R57:R62">D57/B46</f>
        <v>0.2498796340876264</v>
      </c>
    </row>
    <row r="58" spans="1:18" ht="12.75">
      <c r="A58" s="39">
        <v>5</v>
      </c>
      <c r="B58" s="43">
        <f aca="true" t="shared" si="39" ref="B58:B68">ROUNDDOWN(B41*1.009,0)</f>
        <v>1225</v>
      </c>
      <c r="C58" s="46">
        <f t="shared" si="33"/>
        <v>0.8</v>
      </c>
      <c r="D58" s="43">
        <f t="shared" si="34"/>
        <v>157</v>
      </c>
      <c r="E58" s="47">
        <f t="shared" si="35"/>
        <v>0.6</v>
      </c>
      <c r="F58" s="43">
        <f t="shared" si="36"/>
        <v>1382</v>
      </c>
      <c r="G58" s="46">
        <f t="shared" si="37"/>
        <v>0.8</v>
      </c>
      <c r="H58" s="42">
        <v>1</v>
      </c>
      <c r="I58" s="42">
        <v>0.7</v>
      </c>
      <c r="J58" s="43">
        <f aca="true" t="shared" si="40" ref="J58:J63">B58*H58</f>
        <v>1225</v>
      </c>
      <c r="K58" s="43">
        <f aca="true" t="shared" si="41" ref="K58:K63">ROUNDDOWN(D58*I58,0)</f>
        <v>109</v>
      </c>
      <c r="L58" s="43">
        <f aca="true" t="shared" si="42" ref="L58:L63">SUM(J58:K58)</f>
        <v>1334</v>
      </c>
      <c r="M58" s="42">
        <f>M57</f>
        <v>0</v>
      </c>
      <c r="N58" s="43">
        <f aca="true" t="shared" si="43" ref="N58:N63">ROUNDDOWN(J58*M58,0)</f>
        <v>0</v>
      </c>
      <c r="O58" s="43">
        <f aca="true" t="shared" si="44" ref="O58:O63">ROUNDDOWN(K58*M58,0)</f>
        <v>0</v>
      </c>
      <c r="P58" s="43">
        <f aca="true" t="shared" si="45" ref="P58:P65">SUM(N58:O58)</f>
        <v>0</v>
      </c>
      <c r="R58" s="44">
        <f t="shared" si="38"/>
        <v>0.24960254372019078</v>
      </c>
    </row>
    <row r="59" spans="1:18" ht="12.75">
      <c r="A59" s="39">
        <v>6</v>
      </c>
      <c r="B59" s="43">
        <f t="shared" si="39"/>
        <v>1809</v>
      </c>
      <c r="C59" s="46">
        <f t="shared" si="33"/>
        <v>0.9</v>
      </c>
      <c r="D59" s="43">
        <f t="shared" si="34"/>
        <v>97</v>
      </c>
      <c r="E59" s="47">
        <f t="shared" si="35"/>
        <v>0</v>
      </c>
      <c r="F59" s="43">
        <f t="shared" si="36"/>
        <v>1906</v>
      </c>
      <c r="G59" s="46">
        <f t="shared" si="37"/>
        <v>0.8</v>
      </c>
      <c r="H59" s="42">
        <v>1</v>
      </c>
      <c r="I59" s="42">
        <v>0.7</v>
      </c>
      <c r="J59" s="43">
        <f t="shared" si="40"/>
        <v>1809</v>
      </c>
      <c r="K59" s="43">
        <f t="shared" si="41"/>
        <v>67</v>
      </c>
      <c r="L59" s="43">
        <f t="shared" si="42"/>
        <v>1876</v>
      </c>
      <c r="M59" s="42">
        <f aca="true" t="shared" si="46" ref="M59:M68">M58</f>
        <v>0</v>
      </c>
      <c r="N59" s="43">
        <f t="shared" si="43"/>
        <v>0</v>
      </c>
      <c r="O59" s="43">
        <f t="shared" si="44"/>
        <v>0</v>
      </c>
      <c r="P59" s="43">
        <f t="shared" si="45"/>
        <v>0</v>
      </c>
      <c r="R59" s="44">
        <f t="shared" si="38"/>
        <v>0.2371638141809291</v>
      </c>
    </row>
    <row r="60" spans="1:18" ht="12.75">
      <c r="A60" s="39">
        <v>7</v>
      </c>
      <c r="B60" s="43">
        <f t="shared" si="39"/>
        <v>2069</v>
      </c>
      <c r="C60" s="46">
        <f t="shared" si="33"/>
        <v>0.9</v>
      </c>
      <c r="D60" s="43">
        <f t="shared" si="34"/>
        <v>754</v>
      </c>
      <c r="E60" s="47">
        <f t="shared" si="35"/>
        <v>0.8</v>
      </c>
      <c r="F60" s="43">
        <f t="shared" si="36"/>
        <v>2823</v>
      </c>
      <c r="G60" s="46">
        <f t="shared" si="37"/>
        <v>0.9</v>
      </c>
      <c r="H60" s="42">
        <v>1</v>
      </c>
      <c r="I60" s="42">
        <v>0.7</v>
      </c>
      <c r="J60" s="43">
        <f t="shared" si="40"/>
        <v>2069</v>
      </c>
      <c r="K60" s="43">
        <f t="shared" si="41"/>
        <v>527</v>
      </c>
      <c r="L60" s="43">
        <f t="shared" si="42"/>
        <v>2596</v>
      </c>
      <c r="M60" s="42">
        <f t="shared" si="46"/>
        <v>0</v>
      </c>
      <c r="N60" s="43">
        <f t="shared" si="43"/>
        <v>0</v>
      </c>
      <c r="O60" s="43">
        <f t="shared" si="44"/>
        <v>0</v>
      </c>
      <c r="P60" s="43">
        <f t="shared" si="45"/>
        <v>0</v>
      </c>
      <c r="R60" s="44">
        <f t="shared" si="38"/>
        <v>0.25839616175462643</v>
      </c>
    </row>
    <row r="61" spans="1:18" ht="12.75">
      <c r="A61" s="39">
        <v>8</v>
      </c>
      <c r="B61" s="43">
        <f t="shared" si="39"/>
        <v>1237</v>
      </c>
      <c r="C61" s="46">
        <f t="shared" si="33"/>
        <v>0.9</v>
      </c>
      <c r="D61" s="43">
        <f t="shared" si="34"/>
        <v>152</v>
      </c>
      <c r="E61" s="47">
        <f t="shared" si="35"/>
        <v>0.7</v>
      </c>
      <c r="F61" s="43">
        <f t="shared" si="36"/>
        <v>1389</v>
      </c>
      <c r="G61" s="46">
        <f t="shared" si="37"/>
        <v>0.9</v>
      </c>
      <c r="H61" s="42">
        <v>1</v>
      </c>
      <c r="I61" s="42">
        <v>0.7</v>
      </c>
      <c r="J61" s="43">
        <f t="shared" si="40"/>
        <v>1237</v>
      </c>
      <c r="K61" s="43">
        <f t="shared" si="41"/>
        <v>106</v>
      </c>
      <c r="L61" s="43">
        <f t="shared" si="42"/>
        <v>1343</v>
      </c>
      <c r="M61" s="42">
        <f t="shared" si="46"/>
        <v>0</v>
      </c>
      <c r="N61" s="43">
        <f t="shared" si="43"/>
        <v>0</v>
      </c>
      <c r="O61" s="43">
        <f t="shared" si="44"/>
        <v>0</v>
      </c>
      <c r="P61" s="43">
        <f t="shared" si="45"/>
        <v>0</v>
      </c>
      <c r="R61" s="44">
        <f t="shared" si="38"/>
        <v>0.2851782363977486</v>
      </c>
    </row>
    <row r="62" spans="1:18" ht="12.75">
      <c r="A62" s="39">
        <v>9</v>
      </c>
      <c r="B62" s="43">
        <f t="shared" si="39"/>
        <v>1541</v>
      </c>
      <c r="C62" s="46">
        <f t="shared" si="33"/>
        <v>0.9</v>
      </c>
      <c r="D62" s="43">
        <f t="shared" si="34"/>
        <v>364</v>
      </c>
      <c r="E62" s="47">
        <f t="shared" si="35"/>
        <v>0.8</v>
      </c>
      <c r="F62" s="43">
        <f t="shared" si="36"/>
        <v>1905</v>
      </c>
      <c r="G62" s="46">
        <f t="shared" si="37"/>
        <v>0.8</v>
      </c>
      <c r="H62" s="42">
        <v>1</v>
      </c>
      <c r="I62" s="42">
        <v>0.7</v>
      </c>
      <c r="J62" s="43">
        <f t="shared" si="40"/>
        <v>1541</v>
      </c>
      <c r="K62" s="43">
        <f t="shared" si="41"/>
        <v>254</v>
      </c>
      <c r="L62" s="43">
        <f t="shared" si="42"/>
        <v>1795</v>
      </c>
      <c r="M62" s="42">
        <f t="shared" si="46"/>
        <v>0</v>
      </c>
      <c r="N62" s="43">
        <f t="shared" si="43"/>
        <v>0</v>
      </c>
      <c r="O62" s="43">
        <f t="shared" si="44"/>
        <v>0</v>
      </c>
      <c r="P62" s="43">
        <f t="shared" si="45"/>
        <v>0</v>
      </c>
      <c r="R62" s="44">
        <f t="shared" si="38"/>
        <v>0.28482003129890454</v>
      </c>
    </row>
    <row r="63" spans="1:18" ht="12.75">
      <c r="A63" s="39">
        <v>10</v>
      </c>
      <c r="B63" s="43">
        <f t="shared" si="39"/>
        <v>2095</v>
      </c>
      <c r="C63" s="46">
        <f t="shared" si="33"/>
        <v>0.9</v>
      </c>
      <c r="D63" s="43">
        <f t="shared" si="34"/>
        <v>2765</v>
      </c>
      <c r="E63" s="47">
        <f t="shared" si="35"/>
        <v>0.9</v>
      </c>
      <c r="F63" s="43">
        <f t="shared" si="36"/>
        <v>4860</v>
      </c>
      <c r="G63" s="46">
        <f t="shared" si="37"/>
        <v>0.9</v>
      </c>
      <c r="H63" s="42">
        <v>1</v>
      </c>
      <c r="I63" s="42">
        <v>0.7</v>
      </c>
      <c r="J63" s="43">
        <f t="shared" si="40"/>
        <v>2095</v>
      </c>
      <c r="K63" s="43">
        <f t="shared" si="41"/>
        <v>1935</v>
      </c>
      <c r="L63" s="43">
        <f t="shared" si="42"/>
        <v>4030</v>
      </c>
      <c r="M63" s="42">
        <f t="shared" si="46"/>
        <v>0</v>
      </c>
      <c r="N63" s="43">
        <f t="shared" si="43"/>
        <v>0</v>
      </c>
      <c r="O63" s="43">
        <f t="shared" si="44"/>
        <v>0</v>
      </c>
      <c r="P63" s="43">
        <f t="shared" si="45"/>
        <v>0</v>
      </c>
      <c r="R63" s="44">
        <f aca="true" t="shared" si="47" ref="R63:R68">D63/B57</f>
        <v>0.3520499108734403</v>
      </c>
    </row>
    <row r="64" spans="1:18" ht="12.75">
      <c r="A64" s="48">
        <v>11</v>
      </c>
      <c r="B64" s="54">
        <f t="shared" si="39"/>
        <v>634</v>
      </c>
      <c r="C64" s="55">
        <f t="shared" si="33"/>
        <v>0.8</v>
      </c>
      <c r="D64" s="54">
        <f t="shared" si="34"/>
        <v>312</v>
      </c>
      <c r="E64" s="56">
        <f t="shared" si="35"/>
        <v>0.6</v>
      </c>
      <c r="F64" s="49">
        <f>SUM(B64,D64)</f>
        <v>946</v>
      </c>
      <c r="G64" s="56">
        <f t="shared" si="37"/>
        <v>0.7</v>
      </c>
      <c r="H64" s="52">
        <v>1</v>
      </c>
      <c r="I64" s="52">
        <v>0.7</v>
      </c>
      <c r="J64" s="49">
        <f>B64*H64</f>
        <v>634</v>
      </c>
      <c r="K64" s="49">
        <f>ROUNDDOWN(D64*I64,0)</f>
        <v>218</v>
      </c>
      <c r="L64" s="49">
        <f>SUM(J64:K64)</f>
        <v>852</v>
      </c>
      <c r="M64" s="42">
        <f t="shared" si="46"/>
        <v>0</v>
      </c>
      <c r="N64" s="49">
        <f>ROUNDDOWN(J64*M64,0)</f>
        <v>0</v>
      </c>
      <c r="O64" s="49">
        <f>ROUNDDOWN(K64*M64,0)</f>
        <v>0</v>
      </c>
      <c r="P64" s="49">
        <f t="shared" si="45"/>
        <v>0</v>
      </c>
      <c r="R64" s="44">
        <f t="shared" si="47"/>
        <v>0.2546938775510204</v>
      </c>
    </row>
    <row r="65" spans="1:18" ht="12.75">
      <c r="A65" s="39">
        <v>12</v>
      </c>
      <c r="B65" s="62">
        <f t="shared" si="39"/>
        <v>412</v>
      </c>
      <c r="C65" s="64">
        <f t="shared" si="33"/>
        <v>0.7</v>
      </c>
      <c r="D65" s="62">
        <f t="shared" si="34"/>
        <v>454</v>
      </c>
      <c r="E65" s="63">
        <f t="shared" si="35"/>
        <v>0.9</v>
      </c>
      <c r="F65" s="43">
        <f>SUM(B65,D65)</f>
        <v>866</v>
      </c>
      <c r="G65" s="63">
        <f t="shared" si="37"/>
        <v>0.8</v>
      </c>
      <c r="H65" s="42">
        <v>1</v>
      </c>
      <c r="I65" s="42">
        <v>0.7</v>
      </c>
      <c r="J65" s="43">
        <f>B65*H65</f>
        <v>412</v>
      </c>
      <c r="K65" s="43">
        <f>ROUNDDOWN(D65*I65,0)</f>
        <v>317</v>
      </c>
      <c r="L65" s="43">
        <f>SUM(J65:K65)</f>
        <v>729</v>
      </c>
      <c r="M65" s="42">
        <f t="shared" si="46"/>
        <v>0</v>
      </c>
      <c r="N65" s="43">
        <f>ROUNDDOWN(J65*M65,0)</f>
        <v>0</v>
      </c>
      <c r="O65" s="43">
        <f>ROUNDDOWN(K65*M65,0)</f>
        <v>0</v>
      </c>
      <c r="P65" s="43">
        <f t="shared" si="45"/>
        <v>0</v>
      </c>
      <c r="R65" s="44">
        <f t="shared" si="47"/>
        <v>0.25096738529574353</v>
      </c>
    </row>
    <row r="66" spans="1:18" ht="12.75">
      <c r="A66" s="48">
        <v>1</v>
      </c>
      <c r="B66" s="54">
        <f t="shared" si="39"/>
        <v>2944</v>
      </c>
      <c r="C66" s="50">
        <f t="shared" si="33"/>
        <v>0.9</v>
      </c>
      <c r="D66" s="54">
        <f t="shared" si="34"/>
        <v>548</v>
      </c>
      <c r="E66" s="56">
        <f t="shared" si="35"/>
        <v>0.7</v>
      </c>
      <c r="F66" s="49">
        <f>SUM(B66,D66)</f>
        <v>3492</v>
      </c>
      <c r="G66" s="56">
        <f t="shared" si="37"/>
        <v>0.9</v>
      </c>
      <c r="H66" s="52">
        <v>1</v>
      </c>
      <c r="I66" s="52">
        <v>0.7</v>
      </c>
      <c r="J66" s="49">
        <f>B66*H66</f>
        <v>2944</v>
      </c>
      <c r="K66" s="49">
        <f>ROUNDDOWN(D66*I66,0)</f>
        <v>383</v>
      </c>
      <c r="L66" s="49">
        <f>SUM(J66:K66)</f>
        <v>3327</v>
      </c>
      <c r="M66" s="52">
        <f t="shared" si="46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7"/>
        <v>0.2648622522957951</v>
      </c>
    </row>
    <row r="67" spans="1:18" ht="12.75">
      <c r="A67" s="39">
        <v>2</v>
      </c>
      <c r="B67" s="62">
        <f t="shared" si="39"/>
        <v>537</v>
      </c>
      <c r="C67" s="64">
        <f t="shared" si="33"/>
        <v>0.8</v>
      </c>
      <c r="D67" s="62">
        <f t="shared" si="34"/>
        <v>327</v>
      </c>
      <c r="E67" s="63">
        <f t="shared" si="35"/>
        <v>0.6</v>
      </c>
      <c r="F67" s="43">
        <f>SUM(B67,D67)</f>
        <v>864</v>
      </c>
      <c r="G67" s="63">
        <f t="shared" si="37"/>
        <v>0.7</v>
      </c>
      <c r="H67" s="42">
        <v>1</v>
      </c>
      <c r="I67" s="42">
        <v>0.7</v>
      </c>
      <c r="J67" s="43">
        <f>B67*H67</f>
        <v>537</v>
      </c>
      <c r="K67" s="43">
        <f>ROUNDDOWN(D67*I67,0)</f>
        <v>228</v>
      </c>
      <c r="L67" s="43">
        <f>SUM(J67:K67)</f>
        <v>765</v>
      </c>
      <c r="M67" s="42">
        <f t="shared" si="46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7"/>
        <v>0.26434923201293453</v>
      </c>
    </row>
    <row r="68" spans="1:18" ht="12.75">
      <c r="A68" s="39">
        <v>3</v>
      </c>
      <c r="B68" s="62">
        <f t="shared" si="39"/>
        <v>1289</v>
      </c>
      <c r="C68" s="64">
        <f t="shared" si="33"/>
        <v>0.9</v>
      </c>
      <c r="D68" s="62">
        <f t="shared" si="34"/>
        <v>691</v>
      </c>
      <c r="E68" s="63">
        <f t="shared" si="35"/>
        <v>0.9</v>
      </c>
      <c r="F68" s="43">
        <f>SUM(B68,D68)</f>
        <v>1980</v>
      </c>
      <c r="G68" s="63">
        <f t="shared" si="37"/>
        <v>0.9</v>
      </c>
      <c r="H68" s="42">
        <v>1</v>
      </c>
      <c r="I68" s="42">
        <v>0.7</v>
      </c>
      <c r="J68" s="43">
        <f>B68*H68</f>
        <v>1289</v>
      </c>
      <c r="K68" s="43">
        <f>ROUNDDOWN(D68*I68,0)</f>
        <v>483</v>
      </c>
      <c r="L68" s="43">
        <f>SUM(J68:K68)</f>
        <v>1772</v>
      </c>
      <c r="M68" s="42">
        <f t="shared" si="46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7"/>
        <v>0.44841012329656066</v>
      </c>
    </row>
    <row r="69" spans="1:18" ht="12.75">
      <c r="A69" s="39" t="s">
        <v>48</v>
      </c>
      <c r="B69" s="43">
        <f>SUM(B57:B68)</f>
        <v>23646</v>
      </c>
      <c r="C69" s="46">
        <f t="shared" si="33"/>
        <v>0.9</v>
      </c>
      <c r="D69" s="43">
        <f>SUM(D57:D68)</f>
        <v>7140</v>
      </c>
      <c r="E69" s="63">
        <f t="shared" si="35"/>
        <v>0.8</v>
      </c>
      <c r="F69" s="43">
        <f>SUM(F57:F68)</f>
        <v>30786</v>
      </c>
      <c r="G69" s="63">
        <f t="shared" si="37"/>
        <v>0.9</v>
      </c>
      <c r="H69" s="42"/>
      <c r="I69" s="42"/>
      <c r="J69" s="43">
        <f>SUM(J57:J68)</f>
        <v>23646</v>
      </c>
      <c r="K69" s="43">
        <f>SUM(K57:K68)</f>
        <v>4990</v>
      </c>
      <c r="L69" s="43">
        <f>SUM(L57:L68)</f>
        <v>28636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0.3028118240807498</v>
      </c>
    </row>
    <row r="70" spans="2:4" ht="12.75">
      <c r="B70" s="66"/>
      <c r="D70" s="67"/>
    </row>
    <row r="71" ht="12.75">
      <c r="A71" t="s">
        <v>55</v>
      </c>
    </row>
    <row r="72" ht="12.75">
      <c r="A72" t="s">
        <v>56</v>
      </c>
    </row>
    <row r="73" ht="12.75">
      <c r="A73" t="s">
        <v>57</v>
      </c>
    </row>
  </sheetData>
  <sheetProtection/>
  <mergeCells count="24">
    <mergeCell ref="A4:A5"/>
    <mergeCell ref="B4:G4"/>
    <mergeCell ref="H4:I4"/>
    <mergeCell ref="J4:L4"/>
    <mergeCell ref="M4:M5"/>
    <mergeCell ref="N4:P4"/>
    <mergeCell ref="A21:A22"/>
    <mergeCell ref="B21:G21"/>
    <mergeCell ref="H21:I21"/>
    <mergeCell ref="J21:L21"/>
    <mergeCell ref="M21:M22"/>
    <mergeCell ref="N21:P21"/>
    <mergeCell ref="A38:A39"/>
    <mergeCell ref="B38:G38"/>
    <mergeCell ref="H38:I38"/>
    <mergeCell ref="J38:L38"/>
    <mergeCell ref="M38:M39"/>
    <mergeCell ref="N38:P38"/>
    <mergeCell ref="A55:A56"/>
    <mergeCell ref="B55:G55"/>
    <mergeCell ref="H55:I55"/>
    <mergeCell ref="J55:L55"/>
    <mergeCell ref="M55:M56"/>
    <mergeCell ref="N55:P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9"/>
  <sheetViews>
    <sheetView view="pageBreakPreview" zoomScaleNormal="85" zoomScaleSheetLayoutView="100" zoomScalePageLayoutView="0" workbookViewId="0" topLeftCell="A199">
      <selection activeCell="L156" sqref="L156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5.00390625" style="0" customWidth="1"/>
    <col min="4" max="4" width="7.7109375" style="0" customWidth="1"/>
    <col min="5" max="5" width="4.7109375" style="0" customWidth="1"/>
    <col min="6" max="6" width="8.7109375" style="0" customWidth="1"/>
    <col min="7" max="7" width="5.00390625" style="0" customWidth="1"/>
    <col min="8" max="9" width="5.7109375" style="0" customWidth="1"/>
    <col min="10" max="12" width="7.7109375" style="0" customWidth="1"/>
    <col min="13" max="13" width="7.28125" style="0" customWidth="1"/>
    <col min="14" max="16" width="9.7109375" style="0" customWidth="1"/>
    <col min="17" max="17" width="3.140625" style="0" customWidth="1"/>
    <col min="18" max="18" width="5.7109375" style="0" customWidth="1"/>
    <col min="19" max="19" width="7.7109375" style="129" customWidth="1"/>
    <col min="20" max="20" width="5.00390625" style="0" customWidth="1"/>
    <col min="21" max="21" width="7.7109375" style="0" customWidth="1"/>
    <col min="22" max="22" width="5.00390625" style="0" customWidth="1"/>
    <col min="23" max="23" width="8.7109375" style="0" customWidth="1"/>
    <col min="24" max="24" width="5.00390625" style="0" customWidth="1"/>
    <col min="25" max="26" width="5.7109375" style="0" customWidth="1"/>
    <col min="27" max="29" width="7.7109375" style="0" customWidth="1"/>
    <col min="30" max="30" width="7.28125" style="0" customWidth="1"/>
    <col min="31" max="33" width="9.7109375" style="0" customWidth="1"/>
    <col min="34" max="34" width="3.140625" style="0" customWidth="1"/>
  </cols>
  <sheetData>
    <row r="1" spans="1:33" ht="14.25">
      <c r="A1" s="32" t="s">
        <v>38</v>
      </c>
      <c r="P1" s="127"/>
      <c r="S1" s="128"/>
      <c r="AG1" s="127" t="s">
        <v>88</v>
      </c>
    </row>
    <row r="2" spans="1:19" ht="14.25">
      <c r="A2" s="33" t="s">
        <v>39</v>
      </c>
      <c r="S2" s="128"/>
    </row>
    <row r="3" spans="1:19" ht="12.75">
      <c r="A3" s="165" t="s">
        <v>40</v>
      </c>
      <c r="B3" s="159" t="s">
        <v>41</v>
      </c>
      <c r="C3" s="161"/>
      <c r="D3" s="161"/>
      <c r="E3" s="161"/>
      <c r="F3" s="161"/>
      <c r="G3" s="160"/>
      <c r="H3" s="159" t="s">
        <v>42</v>
      </c>
      <c r="I3" s="160"/>
      <c r="J3" s="159" t="s">
        <v>43</v>
      </c>
      <c r="K3" s="161"/>
      <c r="L3" s="160"/>
      <c r="M3" s="162" t="s">
        <v>44</v>
      </c>
      <c r="N3" s="159" t="s">
        <v>45</v>
      </c>
      <c r="O3" s="161"/>
      <c r="P3" s="160"/>
      <c r="S3" s="164"/>
    </row>
    <row r="4" spans="1:19" ht="12.75">
      <c r="A4" s="166"/>
      <c r="B4" s="34" t="s">
        <v>46</v>
      </c>
      <c r="C4" s="35"/>
      <c r="D4" s="34" t="s">
        <v>47</v>
      </c>
      <c r="E4" s="35"/>
      <c r="F4" s="34" t="s">
        <v>48</v>
      </c>
      <c r="G4" s="35"/>
      <c r="H4" s="36" t="s">
        <v>46</v>
      </c>
      <c r="I4" s="36" t="s">
        <v>47</v>
      </c>
      <c r="J4" s="148" t="s">
        <v>46</v>
      </c>
      <c r="K4" s="148" t="s">
        <v>47</v>
      </c>
      <c r="L4" s="148" t="s">
        <v>48</v>
      </c>
      <c r="M4" s="163"/>
      <c r="N4" s="148" t="s">
        <v>46</v>
      </c>
      <c r="O4" s="148" t="s">
        <v>49</v>
      </c>
      <c r="P4" s="148" t="s">
        <v>48</v>
      </c>
      <c r="S4" s="164"/>
    </row>
    <row r="5" spans="1:19" ht="12.75">
      <c r="A5" s="147">
        <v>4</v>
      </c>
      <c r="B5" s="40">
        <v>7859</v>
      </c>
      <c r="C5" s="41"/>
      <c r="D5" s="40">
        <v>482</v>
      </c>
      <c r="E5" s="41"/>
      <c r="F5" s="40">
        <f>SUM(B5:D5)</f>
        <v>8341</v>
      </c>
      <c r="G5" s="41"/>
      <c r="H5" s="42">
        <v>1</v>
      </c>
      <c r="I5" s="42">
        <v>0.7</v>
      </c>
      <c r="J5" s="43">
        <f>B5*H5</f>
        <v>7859</v>
      </c>
      <c r="K5" s="43">
        <f>ROUNDDOWN(D5*I5,0)</f>
        <v>337</v>
      </c>
      <c r="L5" s="43">
        <f>SUM(J5:K5)</f>
        <v>8196</v>
      </c>
      <c r="M5" s="42">
        <v>57.6</v>
      </c>
      <c r="N5" s="43">
        <f>ROUNDDOWN(J5*M5,0)</f>
        <v>452678</v>
      </c>
      <c r="O5" s="43">
        <f>ROUNDDOWN(K5*M5,0)</f>
        <v>19411</v>
      </c>
      <c r="P5" s="43">
        <f>SUM(N5:O5)</f>
        <v>472089</v>
      </c>
      <c r="S5" s="130"/>
    </row>
    <row r="6" spans="1:19" ht="12.75">
      <c r="A6" s="147">
        <v>5</v>
      </c>
      <c r="B6" s="40">
        <v>1224</v>
      </c>
      <c r="C6" s="41"/>
      <c r="D6" s="40">
        <v>128</v>
      </c>
      <c r="E6" s="41"/>
      <c r="F6" s="40">
        <f aca="true" t="shared" si="0" ref="F6:F16">SUM(B6:D6)</f>
        <v>1352</v>
      </c>
      <c r="G6" s="41"/>
      <c r="H6" s="42">
        <v>1</v>
      </c>
      <c r="I6" s="42">
        <v>0.7</v>
      </c>
      <c r="J6" s="43">
        <f aca="true" t="shared" si="1" ref="J6:J16">B6*H6</f>
        <v>1224</v>
      </c>
      <c r="K6" s="43">
        <f aca="true" t="shared" si="2" ref="K6:K16">ROUNDDOWN(D6*I6,0)</f>
        <v>89</v>
      </c>
      <c r="L6" s="43">
        <f aca="true" t="shared" si="3" ref="L6:L16">SUM(J6:K6)</f>
        <v>1313</v>
      </c>
      <c r="M6" s="42">
        <v>57.6</v>
      </c>
      <c r="N6" s="43">
        <f aca="true" t="shared" si="4" ref="N6:N16">ROUNDDOWN(J6*M6,0)</f>
        <v>70502</v>
      </c>
      <c r="O6" s="43">
        <f aca="true" t="shared" si="5" ref="O6:O16">ROUNDDOWN(K6*M6,0)</f>
        <v>5126</v>
      </c>
      <c r="P6" s="43">
        <f aca="true" t="shared" si="6" ref="P6:P16">SUM(N6:O6)</f>
        <v>75628</v>
      </c>
      <c r="S6" s="130"/>
    </row>
    <row r="7" spans="1:19" ht="12.75">
      <c r="A7" s="147">
        <v>6</v>
      </c>
      <c r="B7" s="40">
        <v>1805</v>
      </c>
      <c r="C7" s="41"/>
      <c r="D7" s="40">
        <v>103</v>
      </c>
      <c r="E7" s="41"/>
      <c r="F7" s="40">
        <f t="shared" si="0"/>
        <v>1908</v>
      </c>
      <c r="G7" s="41"/>
      <c r="H7" s="42">
        <v>1</v>
      </c>
      <c r="I7" s="42">
        <v>0.7</v>
      </c>
      <c r="J7" s="43">
        <f t="shared" si="1"/>
        <v>1805</v>
      </c>
      <c r="K7" s="43">
        <f t="shared" si="2"/>
        <v>72</v>
      </c>
      <c r="L7" s="43">
        <f t="shared" si="3"/>
        <v>1877</v>
      </c>
      <c r="M7" s="42">
        <v>57.6</v>
      </c>
      <c r="N7" s="43">
        <f t="shared" si="4"/>
        <v>103968</v>
      </c>
      <c r="O7" s="43">
        <f t="shared" si="5"/>
        <v>4147</v>
      </c>
      <c r="P7" s="43">
        <f t="shared" si="6"/>
        <v>108115</v>
      </c>
      <c r="S7" s="130"/>
    </row>
    <row r="8" spans="1:19" ht="12.75">
      <c r="A8" s="147">
        <v>7</v>
      </c>
      <c r="B8" s="40">
        <v>2044</v>
      </c>
      <c r="C8" s="41"/>
      <c r="D8" s="40">
        <v>644</v>
      </c>
      <c r="E8" s="41"/>
      <c r="F8" s="40">
        <f t="shared" si="0"/>
        <v>2688</v>
      </c>
      <c r="G8" s="41"/>
      <c r="H8" s="42">
        <v>1</v>
      </c>
      <c r="I8" s="42">
        <v>0.7</v>
      </c>
      <c r="J8" s="43">
        <f t="shared" si="1"/>
        <v>2044</v>
      </c>
      <c r="K8" s="43">
        <f t="shared" si="2"/>
        <v>450</v>
      </c>
      <c r="L8" s="43">
        <f t="shared" si="3"/>
        <v>2494</v>
      </c>
      <c r="M8" s="42">
        <v>57.6</v>
      </c>
      <c r="N8" s="43">
        <f t="shared" si="4"/>
        <v>117734</v>
      </c>
      <c r="O8" s="43">
        <f t="shared" si="5"/>
        <v>25920</v>
      </c>
      <c r="P8" s="43">
        <f t="shared" si="6"/>
        <v>143654</v>
      </c>
      <c r="S8" s="130"/>
    </row>
    <row r="9" spans="1:19" ht="12.75">
      <c r="A9" s="147">
        <v>8</v>
      </c>
      <c r="B9" s="40">
        <v>1203</v>
      </c>
      <c r="C9" s="41"/>
      <c r="D9" s="40">
        <v>172</v>
      </c>
      <c r="E9" s="41"/>
      <c r="F9" s="40">
        <f t="shared" si="0"/>
        <v>1375</v>
      </c>
      <c r="G9" s="41"/>
      <c r="H9" s="42">
        <v>1</v>
      </c>
      <c r="I9" s="42">
        <v>0.7</v>
      </c>
      <c r="J9" s="43">
        <f t="shared" si="1"/>
        <v>1203</v>
      </c>
      <c r="K9" s="43">
        <f t="shared" si="2"/>
        <v>120</v>
      </c>
      <c r="L9" s="43">
        <f t="shared" si="3"/>
        <v>1323</v>
      </c>
      <c r="M9" s="42">
        <v>57.6</v>
      </c>
      <c r="N9" s="43">
        <f t="shared" si="4"/>
        <v>69292</v>
      </c>
      <c r="O9" s="43">
        <f t="shared" si="5"/>
        <v>6912</v>
      </c>
      <c r="P9" s="43">
        <f t="shared" si="6"/>
        <v>76204</v>
      </c>
      <c r="S9" s="130"/>
    </row>
    <row r="10" spans="1:19" ht="12.75">
      <c r="A10" s="147">
        <v>9</v>
      </c>
      <c r="B10" s="40">
        <v>1538</v>
      </c>
      <c r="C10" s="41"/>
      <c r="D10" s="40">
        <v>320</v>
      </c>
      <c r="E10" s="41"/>
      <c r="F10" s="40">
        <f t="shared" si="0"/>
        <v>1858</v>
      </c>
      <c r="G10" s="41"/>
      <c r="H10" s="42">
        <v>1</v>
      </c>
      <c r="I10" s="42">
        <v>0.7</v>
      </c>
      <c r="J10" s="43">
        <f t="shared" si="1"/>
        <v>1538</v>
      </c>
      <c r="K10" s="43">
        <f t="shared" si="2"/>
        <v>224</v>
      </c>
      <c r="L10" s="43">
        <f t="shared" si="3"/>
        <v>1762</v>
      </c>
      <c r="M10" s="42">
        <v>57.6</v>
      </c>
      <c r="N10" s="43">
        <f t="shared" si="4"/>
        <v>88588</v>
      </c>
      <c r="O10" s="43">
        <f t="shared" si="5"/>
        <v>12902</v>
      </c>
      <c r="P10" s="43">
        <f t="shared" si="6"/>
        <v>101490</v>
      </c>
      <c r="S10" s="130"/>
    </row>
    <row r="11" spans="1:19" ht="12.75">
      <c r="A11" s="147">
        <v>10</v>
      </c>
      <c r="B11" s="40">
        <v>2053</v>
      </c>
      <c r="C11" s="41"/>
      <c r="D11" s="40">
        <v>2526</v>
      </c>
      <c r="E11" s="41"/>
      <c r="F11" s="40">
        <f t="shared" si="0"/>
        <v>4579</v>
      </c>
      <c r="G11" s="41"/>
      <c r="H11" s="42">
        <v>1</v>
      </c>
      <c r="I11" s="42">
        <v>0.7</v>
      </c>
      <c r="J11" s="43">
        <f t="shared" si="1"/>
        <v>2053</v>
      </c>
      <c r="K11" s="43">
        <f t="shared" si="2"/>
        <v>1768</v>
      </c>
      <c r="L11" s="43">
        <f t="shared" si="3"/>
        <v>3821</v>
      </c>
      <c r="M11" s="42">
        <v>57.6</v>
      </c>
      <c r="N11" s="43">
        <f t="shared" si="4"/>
        <v>118252</v>
      </c>
      <c r="O11" s="43">
        <f t="shared" si="5"/>
        <v>101836</v>
      </c>
      <c r="P11" s="43">
        <f t="shared" si="6"/>
        <v>220088</v>
      </c>
      <c r="R11" s="44"/>
      <c r="S11" s="130"/>
    </row>
    <row r="12" spans="1:19" ht="12.75">
      <c r="A12" s="147">
        <v>11</v>
      </c>
      <c r="B12" s="40">
        <v>596</v>
      </c>
      <c r="C12" s="41"/>
      <c r="D12" s="40">
        <v>237</v>
      </c>
      <c r="E12" s="41"/>
      <c r="F12" s="40">
        <f t="shared" si="0"/>
        <v>833</v>
      </c>
      <c r="G12" s="41"/>
      <c r="H12" s="42">
        <v>1</v>
      </c>
      <c r="I12" s="42">
        <v>0.7</v>
      </c>
      <c r="J12" s="43">
        <f t="shared" si="1"/>
        <v>596</v>
      </c>
      <c r="K12" s="43">
        <f t="shared" si="2"/>
        <v>165</v>
      </c>
      <c r="L12" s="43">
        <f t="shared" si="3"/>
        <v>761</v>
      </c>
      <c r="M12" s="42">
        <v>57.6</v>
      </c>
      <c r="N12" s="43">
        <f t="shared" si="4"/>
        <v>34329</v>
      </c>
      <c r="O12" s="43">
        <f t="shared" si="5"/>
        <v>9504</v>
      </c>
      <c r="P12" s="43">
        <f t="shared" si="6"/>
        <v>43833</v>
      </c>
      <c r="R12" s="44"/>
      <c r="S12" s="130"/>
    </row>
    <row r="13" spans="1:19" ht="12.75">
      <c r="A13" s="147">
        <v>12</v>
      </c>
      <c r="B13" s="40">
        <v>381</v>
      </c>
      <c r="C13" s="41"/>
      <c r="D13" s="40">
        <v>339</v>
      </c>
      <c r="E13" s="41"/>
      <c r="F13" s="40">
        <f t="shared" si="0"/>
        <v>720</v>
      </c>
      <c r="G13" s="41"/>
      <c r="H13" s="42">
        <v>1</v>
      </c>
      <c r="I13" s="42">
        <v>0.7</v>
      </c>
      <c r="J13" s="43">
        <f t="shared" si="1"/>
        <v>381</v>
      </c>
      <c r="K13" s="43">
        <f t="shared" si="2"/>
        <v>237</v>
      </c>
      <c r="L13" s="43">
        <f t="shared" si="3"/>
        <v>618</v>
      </c>
      <c r="M13" s="42">
        <v>57.6</v>
      </c>
      <c r="N13" s="43">
        <f t="shared" si="4"/>
        <v>21945</v>
      </c>
      <c r="O13" s="43">
        <f t="shared" si="5"/>
        <v>13651</v>
      </c>
      <c r="P13" s="43">
        <f t="shared" si="6"/>
        <v>35596</v>
      </c>
      <c r="R13" s="44"/>
      <c r="S13" s="130"/>
    </row>
    <row r="14" spans="1:19" ht="12.75">
      <c r="A14" s="147">
        <v>1</v>
      </c>
      <c r="B14" s="40">
        <v>2862</v>
      </c>
      <c r="C14" s="41"/>
      <c r="D14" s="40">
        <v>407</v>
      </c>
      <c r="E14" s="41"/>
      <c r="F14" s="40">
        <f t="shared" si="0"/>
        <v>3269</v>
      </c>
      <c r="G14" s="41"/>
      <c r="H14" s="42">
        <v>1</v>
      </c>
      <c r="I14" s="42">
        <v>0.7</v>
      </c>
      <c r="J14" s="43">
        <f t="shared" si="1"/>
        <v>2862</v>
      </c>
      <c r="K14" s="43">
        <f t="shared" si="2"/>
        <v>284</v>
      </c>
      <c r="L14" s="43">
        <f t="shared" si="3"/>
        <v>3146</v>
      </c>
      <c r="M14" s="42">
        <v>57.6</v>
      </c>
      <c r="N14" s="43">
        <f t="shared" si="4"/>
        <v>164851</v>
      </c>
      <c r="O14" s="43">
        <f t="shared" si="5"/>
        <v>16358</v>
      </c>
      <c r="P14" s="43">
        <f t="shared" si="6"/>
        <v>181209</v>
      </c>
      <c r="R14" s="44"/>
      <c r="S14" s="130"/>
    </row>
    <row r="15" spans="1:19" ht="12.75">
      <c r="A15" s="147">
        <v>2</v>
      </c>
      <c r="B15" s="40">
        <v>529</v>
      </c>
      <c r="C15" s="41"/>
      <c r="D15" s="40">
        <v>221</v>
      </c>
      <c r="E15" s="41"/>
      <c r="F15" s="40">
        <f t="shared" si="0"/>
        <v>750</v>
      </c>
      <c r="G15" s="41"/>
      <c r="H15" s="42">
        <v>1</v>
      </c>
      <c r="I15" s="42">
        <v>0.7</v>
      </c>
      <c r="J15" s="43">
        <f t="shared" si="1"/>
        <v>529</v>
      </c>
      <c r="K15" s="43">
        <f t="shared" si="2"/>
        <v>154</v>
      </c>
      <c r="L15" s="43">
        <f t="shared" si="3"/>
        <v>683</v>
      </c>
      <c r="M15" s="42">
        <v>57.6</v>
      </c>
      <c r="N15" s="43">
        <f t="shared" si="4"/>
        <v>30470</v>
      </c>
      <c r="O15" s="43">
        <f t="shared" si="5"/>
        <v>8870</v>
      </c>
      <c r="P15" s="43">
        <f t="shared" si="6"/>
        <v>39340</v>
      </c>
      <c r="R15" s="44"/>
      <c r="S15" s="130"/>
    </row>
    <row r="16" spans="1:19" ht="12.75">
      <c r="A16" s="147">
        <v>3</v>
      </c>
      <c r="B16" s="40">
        <v>1258</v>
      </c>
      <c r="C16" s="41"/>
      <c r="D16" s="40">
        <v>552</v>
      </c>
      <c r="E16" s="41"/>
      <c r="F16" s="40">
        <f t="shared" si="0"/>
        <v>1810</v>
      </c>
      <c r="G16" s="41"/>
      <c r="H16" s="42">
        <v>1</v>
      </c>
      <c r="I16" s="42">
        <v>0.7</v>
      </c>
      <c r="J16" s="43">
        <f t="shared" si="1"/>
        <v>1258</v>
      </c>
      <c r="K16" s="43">
        <f t="shared" si="2"/>
        <v>386</v>
      </c>
      <c r="L16" s="43">
        <f t="shared" si="3"/>
        <v>1644</v>
      </c>
      <c r="M16" s="42">
        <v>57.6</v>
      </c>
      <c r="N16" s="43">
        <f t="shared" si="4"/>
        <v>72460</v>
      </c>
      <c r="O16" s="43">
        <f t="shared" si="5"/>
        <v>22233</v>
      </c>
      <c r="P16" s="43">
        <f t="shared" si="6"/>
        <v>94693</v>
      </c>
      <c r="R16" s="44"/>
      <c r="S16" s="130"/>
    </row>
    <row r="17" spans="1:19" ht="12.75">
      <c r="A17" s="147" t="s">
        <v>48</v>
      </c>
      <c r="B17" s="40">
        <f>SUM(B5:B16)</f>
        <v>23352</v>
      </c>
      <c r="C17" s="41"/>
      <c r="D17" s="40">
        <f aca="true" t="shared" si="7" ref="D17:P17">SUM(D5:D16)</f>
        <v>6131</v>
      </c>
      <c r="E17" s="41"/>
      <c r="F17" s="40">
        <f t="shared" si="7"/>
        <v>29483</v>
      </c>
      <c r="G17" s="41"/>
      <c r="H17" s="42"/>
      <c r="I17" s="42"/>
      <c r="J17" s="43">
        <f t="shared" si="7"/>
        <v>23352</v>
      </c>
      <c r="K17" s="43">
        <f t="shared" si="7"/>
        <v>4286</v>
      </c>
      <c r="L17" s="43">
        <f t="shared" si="7"/>
        <v>27638</v>
      </c>
      <c r="M17" s="42"/>
      <c r="N17" s="43">
        <f t="shared" si="7"/>
        <v>1345069</v>
      </c>
      <c r="O17" s="43">
        <f t="shared" si="7"/>
        <v>246870</v>
      </c>
      <c r="P17" s="43">
        <f t="shared" si="7"/>
        <v>1591939</v>
      </c>
      <c r="R17" s="44"/>
      <c r="S17" s="130"/>
    </row>
    <row r="18" ht="12.75">
      <c r="R18" s="44"/>
    </row>
    <row r="19" spans="1:19" ht="14.25">
      <c r="A19" s="33" t="s">
        <v>50</v>
      </c>
      <c r="R19" s="44"/>
      <c r="S19" s="128"/>
    </row>
    <row r="20" spans="1:19" ht="12.75">
      <c r="A20" s="165" t="s">
        <v>40</v>
      </c>
      <c r="B20" s="159" t="s">
        <v>51</v>
      </c>
      <c r="C20" s="161"/>
      <c r="D20" s="161"/>
      <c r="E20" s="161"/>
      <c r="F20" s="161"/>
      <c r="G20" s="160"/>
      <c r="H20" s="167" t="s">
        <v>42</v>
      </c>
      <c r="I20" s="167"/>
      <c r="J20" s="167" t="s">
        <v>43</v>
      </c>
      <c r="K20" s="167"/>
      <c r="L20" s="167"/>
      <c r="M20" s="167" t="s">
        <v>44</v>
      </c>
      <c r="N20" s="167" t="s">
        <v>45</v>
      </c>
      <c r="O20" s="167"/>
      <c r="P20" s="167"/>
      <c r="R20" s="44"/>
      <c r="S20" s="164"/>
    </row>
    <row r="21" spans="1:19" ht="12.75">
      <c r="A21" s="166"/>
      <c r="B21" s="148" t="s">
        <v>46</v>
      </c>
      <c r="C21" s="45" t="s">
        <v>52</v>
      </c>
      <c r="D21" s="148" t="s">
        <v>47</v>
      </c>
      <c r="E21" s="45" t="s">
        <v>52</v>
      </c>
      <c r="F21" s="148" t="s">
        <v>48</v>
      </c>
      <c r="G21" s="45" t="s">
        <v>52</v>
      </c>
      <c r="H21" s="36" t="s">
        <v>46</v>
      </c>
      <c r="I21" s="36" t="s">
        <v>47</v>
      </c>
      <c r="J21" s="148" t="s">
        <v>46</v>
      </c>
      <c r="K21" s="148" t="s">
        <v>47</v>
      </c>
      <c r="L21" s="148" t="s">
        <v>48</v>
      </c>
      <c r="M21" s="162"/>
      <c r="N21" s="148" t="s">
        <v>46</v>
      </c>
      <c r="O21" s="148" t="s">
        <v>49</v>
      </c>
      <c r="P21" s="148" t="s">
        <v>48</v>
      </c>
      <c r="R21" s="44"/>
      <c r="S21" s="164"/>
    </row>
    <row r="22" spans="1:19" ht="12.75">
      <c r="A22" s="147">
        <v>4</v>
      </c>
      <c r="B22" s="43">
        <v>7760</v>
      </c>
      <c r="C22" s="46">
        <f aca="true" t="shared" si="8" ref="C22:C34">ROUND((B22/B5-1)*100,1)</f>
        <v>-1.3</v>
      </c>
      <c r="D22" s="43">
        <v>483</v>
      </c>
      <c r="E22" s="47">
        <f aca="true" t="shared" si="9" ref="E22:E34">ROUND((D22/D5-1)*100,1)</f>
        <v>0.2</v>
      </c>
      <c r="F22" s="43">
        <f>SUM(B22,D22)</f>
        <v>8243</v>
      </c>
      <c r="G22" s="46">
        <f aca="true" t="shared" si="10" ref="G22:G34">ROUND((F22/F5-1)*100,1)</f>
        <v>-1.2</v>
      </c>
      <c r="H22" s="42">
        <v>1</v>
      </c>
      <c r="I22" s="42">
        <v>0.7</v>
      </c>
      <c r="J22" s="43"/>
      <c r="K22" s="43"/>
      <c r="L22" s="43"/>
      <c r="M22" s="42"/>
      <c r="N22" s="43">
        <f>ROUNDDOWN(J22*M22,0)</f>
        <v>0</v>
      </c>
      <c r="O22" s="43">
        <f>ROUNDDOWN(K22*M22,0)</f>
        <v>0</v>
      </c>
      <c r="P22" s="43">
        <f>SUM(N22:O22)</f>
        <v>0</v>
      </c>
      <c r="R22" s="44"/>
      <c r="S22" s="130"/>
    </row>
    <row r="23" spans="1:19" ht="12.75">
      <c r="A23" s="147">
        <v>5</v>
      </c>
      <c r="B23" s="43">
        <v>1206</v>
      </c>
      <c r="C23" s="46">
        <f t="shared" si="8"/>
        <v>-1.5</v>
      </c>
      <c r="D23" s="43">
        <v>136</v>
      </c>
      <c r="E23" s="47">
        <f t="shared" si="9"/>
        <v>6.3</v>
      </c>
      <c r="F23" s="43">
        <f aca="true" t="shared" si="11" ref="F23:F28">SUM(B23,D23)</f>
        <v>1342</v>
      </c>
      <c r="G23" s="46">
        <f t="shared" si="10"/>
        <v>-0.7</v>
      </c>
      <c r="H23" s="42">
        <v>1</v>
      </c>
      <c r="I23" s="42">
        <v>0.7</v>
      </c>
      <c r="J23" s="43"/>
      <c r="K23" s="43"/>
      <c r="L23" s="43"/>
      <c r="M23" s="42"/>
      <c r="N23" s="43">
        <f aca="true" t="shared" si="12" ref="N23:N33">ROUNDDOWN(J23*M23,0)</f>
        <v>0</v>
      </c>
      <c r="O23" s="43">
        <f aca="true" t="shared" si="13" ref="O23:O33">ROUNDDOWN(K23*M23,0)</f>
        <v>0</v>
      </c>
      <c r="P23" s="43">
        <f aca="true" t="shared" si="14" ref="P23:P33">SUM(N23:O23)</f>
        <v>0</v>
      </c>
      <c r="R23" s="44"/>
      <c r="S23" s="130"/>
    </row>
    <row r="24" spans="1:19" ht="12.75">
      <c r="A24" s="147">
        <v>6</v>
      </c>
      <c r="B24" s="43">
        <v>1769</v>
      </c>
      <c r="C24" s="46">
        <f t="shared" si="8"/>
        <v>-2</v>
      </c>
      <c r="D24" s="43">
        <v>109</v>
      </c>
      <c r="E24" s="47">
        <f t="shared" si="9"/>
        <v>5.8</v>
      </c>
      <c r="F24" s="43">
        <f t="shared" si="11"/>
        <v>1878</v>
      </c>
      <c r="G24" s="46">
        <f t="shared" si="10"/>
        <v>-1.6</v>
      </c>
      <c r="H24" s="42">
        <v>1</v>
      </c>
      <c r="I24" s="42">
        <v>0.7</v>
      </c>
      <c r="J24" s="43"/>
      <c r="K24" s="43"/>
      <c r="L24" s="43"/>
      <c r="M24" s="42"/>
      <c r="N24" s="43">
        <f t="shared" si="12"/>
        <v>0</v>
      </c>
      <c r="O24" s="43">
        <f t="shared" si="13"/>
        <v>0</v>
      </c>
      <c r="P24" s="43">
        <f t="shared" si="14"/>
        <v>0</v>
      </c>
      <c r="R24" s="44"/>
      <c r="S24" s="130"/>
    </row>
    <row r="25" spans="1:19" ht="12.75">
      <c r="A25" s="147">
        <v>7</v>
      </c>
      <c r="B25" s="43">
        <v>2031</v>
      </c>
      <c r="C25" s="46">
        <f t="shared" si="8"/>
        <v>-0.6</v>
      </c>
      <c r="D25" s="43">
        <v>644</v>
      </c>
      <c r="E25" s="47">
        <f t="shared" si="9"/>
        <v>0</v>
      </c>
      <c r="F25" s="43">
        <f t="shared" si="11"/>
        <v>2675</v>
      </c>
      <c r="G25" s="46">
        <f t="shared" si="10"/>
        <v>-0.5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2"/>
        <v>0</v>
      </c>
      <c r="O25" s="43">
        <f t="shared" si="13"/>
        <v>0</v>
      </c>
      <c r="P25" s="43">
        <f t="shared" si="14"/>
        <v>0</v>
      </c>
      <c r="R25" s="44"/>
      <c r="S25" s="130"/>
    </row>
    <row r="26" spans="1:19" ht="12.75">
      <c r="A26" s="147">
        <v>8</v>
      </c>
      <c r="B26" s="43">
        <v>1202</v>
      </c>
      <c r="C26" s="46">
        <f t="shared" si="8"/>
        <v>-0.1</v>
      </c>
      <c r="D26" s="43">
        <v>151</v>
      </c>
      <c r="E26" s="47">
        <f t="shared" si="9"/>
        <v>-12.2</v>
      </c>
      <c r="F26" s="43">
        <f t="shared" si="11"/>
        <v>1353</v>
      </c>
      <c r="G26" s="46">
        <f t="shared" si="10"/>
        <v>-1.6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2"/>
        <v>0</v>
      </c>
      <c r="O26" s="43">
        <f t="shared" si="13"/>
        <v>0</v>
      </c>
      <c r="P26" s="43">
        <f t="shared" si="14"/>
        <v>0</v>
      </c>
      <c r="R26" s="44"/>
      <c r="S26" s="130"/>
    </row>
    <row r="27" spans="1:19" ht="12.75">
      <c r="A27" s="147">
        <v>9</v>
      </c>
      <c r="B27" s="43">
        <v>1520</v>
      </c>
      <c r="C27" s="46">
        <f t="shared" si="8"/>
        <v>-1.2</v>
      </c>
      <c r="D27" s="43">
        <v>297</v>
      </c>
      <c r="E27" s="47">
        <f t="shared" si="9"/>
        <v>-7.2</v>
      </c>
      <c r="F27" s="43">
        <f t="shared" si="11"/>
        <v>1817</v>
      </c>
      <c r="G27" s="46">
        <f t="shared" si="10"/>
        <v>-2.2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2"/>
        <v>0</v>
      </c>
      <c r="O27" s="43">
        <f t="shared" si="13"/>
        <v>0</v>
      </c>
      <c r="P27" s="43">
        <f t="shared" si="14"/>
        <v>0</v>
      </c>
      <c r="R27" s="44"/>
      <c r="S27" s="130"/>
    </row>
    <row r="28" spans="1:19" ht="12.75">
      <c r="A28" s="147">
        <v>10</v>
      </c>
      <c r="B28" s="43">
        <v>2052</v>
      </c>
      <c r="C28" s="46">
        <f t="shared" si="8"/>
        <v>0</v>
      </c>
      <c r="D28" s="43">
        <v>2312</v>
      </c>
      <c r="E28" s="47">
        <f t="shared" si="9"/>
        <v>-8.5</v>
      </c>
      <c r="F28" s="43">
        <f t="shared" si="11"/>
        <v>4364</v>
      </c>
      <c r="G28" s="46">
        <f t="shared" si="10"/>
        <v>-4.7</v>
      </c>
      <c r="H28" s="42">
        <v>1</v>
      </c>
      <c r="I28" s="42">
        <v>0.7</v>
      </c>
      <c r="J28" s="43">
        <f aca="true" t="shared" si="15" ref="J28:J33">B28*H28</f>
        <v>2052</v>
      </c>
      <c r="K28" s="43">
        <f aca="true" t="shared" si="16" ref="K28:K33">ROUNDDOWN(D28*I28,0)</f>
        <v>1618</v>
      </c>
      <c r="L28" s="43">
        <f aca="true" t="shared" si="17" ref="L28:L33">SUM(J28:K28)</f>
        <v>3670</v>
      </c>
      <c r="M28" s="42">
        <v>55.09</v>
      </c>
      <c r="N28" s="43">
        <f t="shared" si="12"/>
        <v>113044</v>
      </c>
      <c r="O28" s="43">
        <f t="shared" si="13"/>
        <v>89135</v>
      </c>
      <c r="P28" s="43">
        <f t="shared" si="14"/>
        <v>202179</v>
      </c>
      <c r="R28" s="44"/>
      <c r="S28" s="130"/>
    </row>
    <row r="29" spans="1:19" ht="12.75">
      <c r="A29" s="149">
        <v>11</v>
      </c>
      <c r="B29" s="49">
        <v>617</v>
      </c>
      <c r="C29" s="50">
        <f t="shared" si="8"/>
        <v>3.5</v>
      </c>
      <c r="D29" s="49">
        <v>218</v>
      </c>
      <c r="E29" s="51">
        <f t="shared" si="9"/>
        <v>-8</v>
      </c>
      <c r="F29" s="49">
        <f>SUM(B29,D29)</f>
        <v>835</v>
      </c>
      <c r="G29" s="50">
        <f t="shared" si="10"/>
        <v>0.2</v>
      </c>
      <c r="H29" s="52">
        <v>1</v>
      </c>
      <c r="I29" s="52">
        <v>0.7</v>
      </c>
      <c r="J29" s="49">
        <f t="shared" si="15"/>
        <v>617</v>
      </c>
      <c r="K29" s="49">
        <f t="shared" si="16"/>
        <v>152</v>
      </c>
      <c r="L29" s="49">
        <f t="shared" si="17"/>
        <v>769</v>
      </c>
      <c r="M29" s="52">
        <v>55.09</v>
      </c>
      <c r="N29" s="49">
        <f t="shared" si="12"/>
        <v>33990</v>
      </c>
      <c r="O29" s="49">
        <f t="shared" si="13"/>
        <v>8373</v>
      </c>
      <c r="P29" s="49">
        <f t="shared" si="14"/>
        <v>42363</v>
      </c>
      <c r="R29" s="44"/>
      <c r="S29" s="130"/>
    </row>
    <row r="30" spans="1:19" ht="12.75">
      <c r="A30" s="147">
        <v>12</v>
      </c>
      <c r="B30" s="43">
        <v>403</v>
      </c>
      <c r="C30" s="46">
        <f t="shared" si="8"/>
        <v>5.8</v>
      </c>
      <c r="D30" s="43">
        <v>320</v>
      </c>
      <c r="E30" s="47">
        <f t="shared" si="9"/>
        <v>-5.6</v>
      </c>
      <c r="F30" s="43">
        <f>SUM(B30,D30)</f>
        <v>723</v>
      </c>
      <c r="G30" s="46">
        <f t="shared" si="10"/>
        <v>0.4</v>
      </c>
      <c r="H30" s="42">
        <v>1</v>
      </c>
      <c r="I30" s="42">
        <v>0.7</v>
      </c>
      <c r="J30" s="43">
        <f t="shared" si="15"/>
        <v>403</v>
      </c>
      <c r="K30" s="43">
        <f t="shared" si="16"/>
        <v>224</v>
      </c>
      <c r="L30" s="43">
        <f t="shared" si="17"/>
        <v>627</v>
      </c>
      <c r="M30" s="42">
        <v>55.09</v>
      </c>
      <c r="N30" s="43">
        <f t="shared" si="12"/>
        <v>22201</v>
      </c>
      <c r="O30" s="43">
        <f t="shared" si="13"/>
        <v>12340</v>
      </c>
      <c r="P30" s="43">
        <f t="shared" si="14"/>
        <v>34541</v>
      </c>
      <c r="R30" s="44"/>
      <c r="S30" s="130"/>
    </row>
    <row r="31" spans="1:19" ht="12.75">
      <c r="A31" s="149">
        <v>1</v>
      </c>
      <c r="B31" s="49">
        <v>2867</v>
      </c>
      <c r="C31" s="50">
        <f t="shared" si="8"/>
        <v>0.2</v>
      </c>
      <c r="D31" s="49">
        <v>406</v>
      </c>
      <c r="E31" s="51">
        <f t="shared" si="9"/>
        <v>-0.2</v>
      </c>
      <c r="F31" s="49">
        <f>SUM(B31,D31)</f>
        <v>3273</v>
      </c>
      <c r="G31" s="50">
        <f t="shared" si="10"/>
        <v>0.1</v>
      </c>
      <c r="H31" s="52">
        <v>1</v>
      </c>
      <c r="I31" s="52">
        <v>0.7</v>
      </c>
      <c r="J31" s="49">
        <f t="shared" si="15"/>
        <v>2867</v>
      </c>
      <c r="K31" s="49">
        <f t="shared" si="16"/>
        <v>284</v>
      </c>
      <c r="L31" s="49">
        <f t="shared" si="17"/>
        <v>3151</v>
      </c>
      <c r="M31" s="52">
        <v>55.09</v>
      </c>
      <c r="N31" s="49">
        <f t="shared" si="12"/>
        <v>157943</v>
      </c>
      <c r="O31" s="49">
        <f t="shared" si="13"/>
        <v>15645</v>
      </c>
      <c r="P31" s="49">
        <f t="shared" si="14"/>
        <v>173588</v>
      </c>
      <c r="R31" s="44"/>
      <c r="S31" s="130"/>
    </row>
    <row r="32" spans="1:19" ht="12.75">
      <c r="A32" s="147">
        <v>2</v>
      </c>
      <c r="B32" s="43">
        <v>534</v>
      </c>
      <c r="C32" s="46">
        <f t="shared" si="8"/>
        <v>0.9</v>
      </c>
      <c r="D32" s="43">
        <v>246</v>
      </c>
      <c r="E32" s="47">
        <f t="shared" si="9"/>
        <v>11.3</v>
      </c>
      <c r="F32" s="43">
        <f>SUM(B32,D32)</f>
        <v>780</v>
      </c>
      <c r="G32" s="46">
        <f t="shared" si="10"/>
        <v>4</v>
      </c>
      <c r="H32" s="42">
        <v>1</v>
      </c>
      <c r="I32" s="42">
        <v>0.7</v>
      </c>
      <c r="J32" s="43">
        <f t="shared" si="15"/>
        <v>534</v>
      </c>
      <c r="K32" s="43">
        <f t="shared" si="16"/>
        <v>172</v>
      </c>
      <c r="L32" s="43">
        <f t="shared" si="17"/>
        <v>706</v>
      </c>
      <c r="M32" s="42">
        <v>55.09</v>
      </c>
      <c r="N32" s="43">
        <f t="shared" si="12"/>
        <v>29418</v>
      </c>
      <c r="O32" s="43">
        <f t="shared" si="13"/>
        <v>9475</v>
      </c>
      <c r="P32" s="43">
        <f t="shared" si="14"/>
        <v>38893</v>
      </c>
      <c r="R32" s="44"/>
      <c r="S32" s="130"/>
    </row>
    <row r="33" spans="1:19" ht="12.75">
      <c r="A33" s="147">
        <v>3</v>
      </c>
      <c r="B33" s="43">
        <v>1268</v>
      </c>
      <c r="C33" s="46">
        <f t="shared" si="8"/>
        <v>0.8</v>
      </c>
      <c r="D33" s="43">
        <v>579</v>
      </c>
      <c r="E33" s="47">
        <f t="shared" si="9"/>
        <v>4.9</v>
      </c>
      <c r="F33" s="43">
        <f>SUM(B33,D33)</f>
        <v>1847</v>
      </c>
      <c r="G33" s="46">
        <f t="shared" si="10"/>
        <v>2</v>
      </c>
      <c r="H33" s="42">
        <v>1</v>
      </c>
      <c r="I33" s="42">
        <v>0.7</v>
      </c>
      <c r="J33" s="43">
        <f t="shared" si="15"/>
        <v>1268</v>
      </c>
      <c r="K33" s="43">
        <f t="shared" si="16"/>
        <v>405</v>
      </c>
      <c r="L33" s="43">
        <f t="shared" si="17"/>
        <v>1673</v>
      </c>
      <c r="M33" s="42">
        <v>55.09</v>
      </c>
      <c r="N33" s="43">
        <f t="shared" si="12"/>
        <v>69854</v>
      </c>
      <c r="O33" s="43">
        <f t="shared" si="13"/>
        <v>22311</v>
      </c>
      <c r="P33" s="43">
        <f t="shared" si="14"/>
        <v>92165</v>
      </c>
      <c r="R33" s="44"/>
      <c r="S33" s="130"/>
    </row>
    <row r="34" spans="1:19" ht="12.75">
      <c r="A34" s="147" t="s">
        <v>48</v>
      </c>
      <c r="B34" s="43">
        <f>SUM(B22:B33)</f>
        <v>23229</v>
      </c>
      <c r="C34" s="46">
        <f t="shared" si="8"/>
        <v>-0.5</v>
      </c>
      <c r="D34" s="43">
        <f>SUM(D22:D33)</f>
        <v>5901</v>
      </c>
      <c r="E34" s="47">
        <f t="shared" si="9"/>
        <v>-3.8</v>
      </c>
      <c r="F34" s="43">
        <f>SUM(F22:F33)</f>
        <v>29130</v>
      </c>
      <c r="G34" s="46">
        <f t="shared" si="10"/>
        <v>-1.2</v>
      </c>
      <c r="H34" s="42"/>
      <c r="I34" s="42"/>
      <c r="J34" s="43">
        <f>SUM(J22:J33)</f>
        <v>7741</v>
      </c>
      <c r="K34" s="43">
        <f>SUM(K28:K33)</f>
        <v>2855</v>
      </c>
      <c r="L34" s="43">
        <f>SUM(L28:L33)</f>
        <v>10596</v>
      </c>
      <c r="M34" s="42"/>
      <c r="N34" s="43">
        <f>SUM(N22:N33)</f>
        <v>426450</v>
      </c>
      <c r="O34" s="43">
        <f>SUM(O22:O33)</f>
        <v>157279</v>
      </c>
      <c r="P34" s="43">
        <f>SUM(P22:P33)</f>
        <v>583729</v>
      </c>
      <c r="R34" s="44"/>
      <c r="S34" s="130"/>
    </row>
    <row r="35" ht="12.75">
      <c r="R35" s="44"/>
    </row>
    <row r="36" spans="1:19" ht="14.25">
      <c r="A36" s="33" t="s">
        <v>53</v>
      </c>
      <c r="R36" s="44"/>
      <c r="S36" s="128"/>
    </row>
    <row r="37" spans="1:19" ht="12.75">
      <c r="A37" s="165" t="s">
        <v>40</v>
      </c>
      <c r="B37" s="159" t="s">
        <v>51</v>
      </c>
      <c r="C37" s="161"/>
      <c r="D37" s="161"/>
      <c r="E37" s="161"/>
      <c r="F37" s="161"/>
      <c r="G37" s="160"/>
      <c r="H37" s="167" t="s">
        <v>42</v>
      </c>
      <c r="I37" s="167"/>
      <c r="J37" s="167" t="s">
        <v>43</v>
      </c>
      <c r="K37" s="167"/>
      <c r="L37" s="167"/>
      <c r="M37" s="167" t="s">
        <v>44</v>
      </c>
      <c r="N37" s="167" t="s">
        <v>45</v>
      </c>
      <c r="O37" s="167"/>
      <c r="P37" s="167"/>
      <c r="R37" s="53"/>
      <c r="S37" s="164"/>
    </row>
    <row r="38" spans="1:19" ht="12.75">
      <c r="A38" s="166"/>
      <c r="B38" s="148" t="s">
        <v>46</v>
      </c>
      <c r="C38" s="45" t="s">
        <v>52</v>
      </c>
      <c r="D38" s="148" t="s">
        <v>47</v>
      </c>
      <c r="E38" s="45" t="s">
        <v>52</v>
      </c>
      <c r="F38" s="148" t="s">
        <v>48</v>
      </c>
      <c r="G38" s="45" t="s">
        <v>52</v>
      </c>
      <c r="H38" s="36" t="s">
        <v>46</v>
      </c>
      <c r="I38" s="36" t="s">
        <v>47</v>
      </c>
      <c r="J38" s="148" t="s">
        <v>46</v>
      </c>
      <c r="K38" s="148" t="s">
        <v>47</v>
      </c>
      <c r="L38" s="148" t="s">
        <v>48</v>
      </c>
      <c r="M38" s="162"/>
      <c r="N38" s="148" t="s">
        <v>46</v>
      </c>
      <c r="O38" s="148" t="s">
        <v>49</v>
      </c>
      <c r="P38" s="148" t="s">
        <v>48</v>
      </c>
      <c r="R38" s="44"/>
      <c r="S38" s="164"/>
    </row>
    <row r="39" spans="1:19" ht="12.75">
      <c r="A39" s="147">
        <v>4</v>
      </c>
      <c r="B39" s="43">
        <v>7784</v>
      </c>
      <c r="C39" s="46">
        <f aca="true" t="shared" si="18" ref="C39:C51">ROUND((B39/B22-1)*100,1)</f>
        <v>0.3</v>
      </c>
      <c r="D39" s="43">
        <v>515</v>
      </c>
      <c r="E39" s="47">
        <f aca="true" t="shared" si="19" ref="E39:E51">ROUND((D39/D22-1)*100,1)</f>
        <v>6.6</v>
      </c>
      <c r="F39" s="43">
        <f aca="true" t="shared" si="20" ref="F39:F45">SUM(B39,D39)</f>
        <v>8299</v>
      </c>
      <c r="G39" s="47">
        <f aca="true" t="shared" si="21" ref="G39:G51">ROUND((F39/F22-1)*100,1)</f>
        <v>0.7</v>
      </c>
      <c r="H39" s="42">
        <v>1</v>
      </c>
      <c r="I39" s="42">
        <v>0.7</v>
      </c>
      <c r="J39" s="43">
        <f>B39*H39</f>
        <v>7784</v>
      </c>
      <c r="K39" s="43">
        <f>ROUNDDOWN(D39*I39,0)</f>
        <v>360</v>
      </c>
      <c r="L39" s="43">
        <f>SUM(J39:K39)</f>
        <v>8144</v>
      </c>
      <c r="M39" s="42">
        <v>48.3</v>
      </c>
      <c r="N39" s="43">
        <f>ROUNDDOWN(J39*M39,0)</f>
        <v>375967</v>
      </c>
      <c r="O39" s="43">
        <f>ROUNDDOWN(K39*M39,0)</f>
        <v>17388</v>
      </c>
      <c r="P39" s="43">
        <f>SUM(N39:O39)</f>
        <v>393355</v>
      </c>
      <c r="R39" s="44"/>
      <c r="S39" s="130"/>
    </row>
    <row r="40" spans="1:19" ht="12.75">
      <c r="A40" s="147">
        <v>5</v>
      </c>
      <c r="B40" s="43">
        <v>1215</v>
      </c>
      <c r="C40" s="46">
        <f t="shared" si="18"/>
        <v>0.7</v>
      </c>
      <c r="D40" s="43">
        <v>156</v>
      </c>
      <c r="E40" s="47">
        <f t="shared" si="19"/>
        <v>14.7</v>
      </c>
      <c r="F40" s="43">
        <f t="shared" si="20"/>
        <v>1371</v>
      </c>
      <c r="G40" s="46">
        <f t="shared" si="21"/>
        <v>2.2</v>
      </c>
      <c r="H40" s="42">
        <v>1</v>
      </c>
      <c r="I40" s="42">
        <v>0.7</v>
      </c>
      <c r="J40" s="43">
        <f aca="true" t="shared" si="22" ref="J40:J50">B40*H40</f>
        <v>1215</v>
      </c>
      <c r="K40" s="43">
        <f aca="true" t="shared" si="23" ref="K40:K50">ROUNDDOWN(D40*I40,0)</f>
        <v>109</v>
      </c>
      <c r="L40" s="43">
        <f aca="true" t="shared" si="24" ref="L40:L50">SUM(J40:K40)</f>
        <v>1324</v>
      </c>
      <c r="M40" s="42">
        <v>48.3</v>
      </c>
      <c r="N40" s="43">
        <f aca="true" t="shared" si="25" ref="N40:N47">ROUNDDOWN(J40*M40,0)</f>
        <v>58684</v>
      </c>
      <c r="O40" s="43">
        <f aca="true" t="shared" si="26" ref="O40:O50">ROUNDDOWN(K40*M40,0)</f>
        <v>5264</v>
      </c>
      <c r="P40" s="43">
        <f aca="true" t="shared" si="27" ref="P40:P50">SUM(N40:O40)</f>
        <v>63948</v>
      </c>
      <c r="R40" s="44"/>
      <c r="S40" s="130"/>
    </row>
    <row r="41" spans="1:19" ht="12.75">
      <c r="A41" s="147">
        <v>6</v>
      </c>
      <c r="B41" s="43">
        <v>1793</v>
      </c>
      <c r="C41" s="46">
        <f t="shared" si="18"/>
        <v>1.4</v>
      </c>
      <c r="D41" s="43">
        <v>97</v>
      </c>
      <c r="E41" s="47">
        <f t="shared" si="19"/>
        <v>-11</v>
      </c>
      <c r="F41" s="43">
        <f t="shared" si="20"/>
        <v>1890</v>
      </c>
      <c r="G41" s="46">
        <f t="shared" si="21"/>
        <v>0.6</v>
      </c>
      <c r="H41" s="42">
        <v>1</v>
      </c>
      <c r="I41" s="42">
        <v>0.7</v>
      </c>
      <c r="J41" s="43">
        <f t="shared" si="22"/>
        <v>1793</v>
      </c>
      <c r="K41" s="43">
        <f t="shared" si="23"/>
        <v>67</v>
      </c>
      <c r="L41" s="43">
        <f t="shared" si="24"/>
        <v>1860</v>
      </c>
      <c r="M41" s="42">
        <v>48.3</v>
      </c>
      <c r="N41" s="43">
        <f t="shared" si="25"/>
        <v>86601</v>
      </c>
      <c r="O41" s="43">
        <f t="shared" si="26"/>
        <v>3236</v>
      </c>
      <c r="P41" s="43">
        <f t="shared" si="27"/>
        <v>89837</v>
      </c>
      <c r="R41" s="44"/>
      <c r="S41" s="130"/>
    </row>
    <row r="42" spans="1:19" ht="12.75">
      <c r="A42" s="147">
        <v>7</v>
      </c>
      <c r="B42" s="43">
        <v>2051</v>
      </c>
      <c r="C42" s="46">
        <f t="shared" si="18"/>
        <v>1</v>
      </c>
      <c r="D42" s="43">
        <v>748</v>
      </c>
      <c r="E42" s="47">
        <f t="shared" si="19"/>
        <v>16.1</v>
      </c>
      <c r="F42" s="43">
        <f t="shared" si="20"/>
        <v>2799</v>
      </c>
      <c r="G42" s="46">
        <f t="shared" si="21"/>
        <v>4.6</v>
      </c>
      <c r="H42" s="42">
        <v>1</v>
      </c>
      <c r="I42" s="42">
        <v>0.7</v>
      </c>
      <c r="J42" s="43">
        <f t="shared" si="22"/>
        <v>2051</v>
      </c>
      <c r="K42" s="43">
        <f t="shared" si="23"/>
        <v>523</v>
      </c>
      <c r="L42" s="43">
        <f t="shared" si="24"/>
        <v>2574</v>
      </c>
      <c r="M42" s="42">
        <v>48.3</v>
      </c>
      <c r="N42" s="43">
        <f t="shared" si="25"/>
        <v>99063</v>
      </c>
      <c r="O42" s="43">
        <f t="shared" si="26"/>
        <v>25260</v>
      </c>
      <c r="P42" s="43">
        <f t="shared" si="27"/>
        <v>124323</v>
      </c>
      <c r="R42" s="44"/>
      <c r="S42" s="130"/>
    </row>
    <row r="43" spans="1:19" ht="12.75">
      <c r="A43" s="147">
        <v>8</v>
      </c>
      <c r="B43" s="43">
        <v>1226</v>
      </c>
      <c r="C43" s="46">
        <f t="shared" si="18"/>
        <v>2</v>
      </c>
      <c r="D43" s="43">
        <v>151</v>
      </c>
      <c r="E43" s="47">
        <f t="shared" si="19"/>
        <v>0</v>
      </c>
      <c r="F43" s="43">
        <f t="shared" si="20"/>
        <v>1377</v>
      </c>
      <c r="G43" s="46">
        <f t="shared" si="21"/>
        <v>1.8</v>
      </c>
      <c r="H43" s="42">
        <v>1</v>
      </c>
      <c r="I43" s="42">
        <v>0.7</v>
      </c>
      <c r="J43" s="43">
        <f t="shared" si="22"/>
        <v>1226</v>
      </c>
      <c r="K43" s="43">
        <f t="shared" si="23"/>
        <v>105</v>
      </c>
      <c r="L43" s="43">
        <f t="shared" si="24"/>
        <v>1331</v>
      </c>
      <c r="M43" s="42">
        <v>48.3</v>
      </c>
      <c r="N43" s="43">
        <f t="shared" si="25"/>
        <v>59215</v>
      </c>
      <c r="O43" s="43">
        <f t="shared" si="26"/>
        <v>5071</v>
      </c>
      <c r="P43" s="43">
        <f t="shared" si="27"/>
        <v>64286</v>
      </c>
      <c r="R43" s="44"/>
      <c r="S43" s="130"/>
    </row>
    <row r="44" spans="1:19" ht="12.75">
      <c r="A44" s="147">
        <v>9</v>
      </c>
      <c r="B44" s="43">
        <v>1528</v>
      </c>
      <c r="C44" s="46">
        <f t="shared" si="18"/>
        <v>0.5</v>
      </c>
      <c r="D44" s="43">
        <v>361</v>
      </c>
      <c r="E44" s="47">
        <f t="shared" si="19"/>
        <v>21.5</v>
      </c>
      <c r="F44" s="43">
        <f t="shared" si="20"/>
        <v>1889</v>
      </c>
      <c r="G44" s="46">
        <f t="shared" si="21"/>
        <v>4</v>
      </c>
      <c r="H44" s="42">
        <v>1</v>
      </c>
      <c r="I44" s="42">
        <v>0.7</v>
      </c>
      <c r="J44" s="43">
        <f t="shared" si="22"/>
        <v>1528</v>
      </c>
      <c r="K44" s="43">
        <f t="shared" si="23"/>
        <v>252</v>
      </c>
      <c r="L44" s="43">
        <f t="shared" si="24"/>
        <v>1780</v>
      </c>
      <c r="M44" s="42">
        <v>48.3</v>
      </c>
      <c r="N44" s="43">
        <f t="shared" si="25"/>
        <v>73802</v>
      </c>
      <c r="O44" s="43">
        <f t="shared" si="26"/>
        <v>12171</v>
      </c>
      <c r="P44" s="43">
        <f t="shared" si="27"/>
        <v>85973</v>
      </c>
      <c r="R44" s="44"/>
      <c r="S44" s="130"/>
    </row>
    <row r="45" spans="1:19" ht="12.75">
      <c r="A45" s="147">
        <v>10</v>
      </c>
      <c r="B45" s="43">
        <v>2077</v>
      </c>
      <c r="C45" s="46">
        <f t="shared" si="18"/>
        <v>1.2</v>
      </c>
      <c r="D45" s="43">
        <v>2741</v>
      </c>
      <c r="E45" s="47">
        <f t="shared" si="19"/>
        <v>18.6</v>
      </c>
      <c r="F45" s="43">
        <f t="shared" si="20"/>
        <v>4818</v>
      </c>
      <c r="G45" s="46">
        <f t="shared" si="21"/>
        <v>10.4</v>
      </c>
      <c r="H45" s="42">
        <v>1</v>
      </c>
      <c r="I45" s="42">
        <v>0.7</v>
      </c>
      <c r="J45" s="43">
        <f t="shared" si="22"/>
        <v>2077</v>
      </c>
      <c r="K45" s="43">
        <f t="shared" si="23"/>
        <v>1918</v>
      </c>
      <c r="L45" s="43">
        <f t="shared" si="24"/>
        <v>3995</v>
      </c>
      <c r="M45" s="42">
        <v>48.3</v>
      </c>
      <c r="N45" s="43">
        <f t="shared" si="25"/>
        <v>100319</v>
      </c>
      <c r="O45" s="43">
        <f t="shared" si="26"/>
        <v>92639</v>
      </c>
      <c r="P45" s="43">
        <f t="shared" si="27"/>
        <v>192958</v>
      </c>
      <c r="R45" s="44"/>
      <c r="S45" s="130"/>
    </row>
    <row r="46" spans="1:19" ht="12.75">
      <c r="A46" s="149">
        <v>11</v>
      </c>
      <c r="B46" s="54">
        <v>629</v>
      </c>
      <c r="C46" s="55">
        <f t="shared" si="18"/>
        <v>1.9</v>
      </c>
      <c r="D46" s="54">
        <v>310</v>
      </c>
      <c r="E46" s="56">
        <f t="shared" si="19"/>
        <v>42.2</v>
      </c>
      <c r="F46" s="49">
        <f>SUM(B46,D46)</f>
        <v>939</v>
      </c>
      <c r="G46" s="56">
        <f t="shared" si="21"/>
        <v>12.5</v>
      </c>
      <c r="H46" s="52">
        <v>1</v>
      </c>
      <c r="I46" s="52">
        <v>0.7</v>
      </c>
      <c r="J46" s="49">
        <f t="shared" si="22"/>
        <v>629</v>
      </c>
      <c r="K46" s="49">
        <f t="shared" si="23"/>
        <v>217</v>
      </c>
      <c r="L46" s="49">
        <f t="shared" si="24"/>
        <v>846</v>
      </c>
      <c r="M46" s="52">
        <v>48.3</v>
      </c>
      <c r="N46" s="49">
        <f t="shared" si="25"/>
        <v>30380</v>
      </c>
      <c r="O46" s="49">
        <f t="shared" si="26"/>
        <v>10481</v>
      </c>
      <c r="P46" s="49">
        <f t="shared" si="27"/>
        <v>40861</v>
      </c>
      <c r="R46" s="44"/>
      <c r="S46" s="130"/>
    </row>
    <row r="47" spans="1:19" ht="12.75">
      <c r="A47" s="148">
        <v>12</v>
      </c>
      <c r="B47" s="57">
        <v>409</v>
      </c>
      <c r="C47" s="58">
        <f t="shared" si="18"/>
        <v>1.5</v>
      </c>
      <c r="D47" s="57">
        <v>450</v>
      </c>
      <c r="E47" s="59">
        <f t="shared" si="19"/>
        <v>40.6</v>
      </c>
      <c r="F47" s="60">
        <f>SUM(B47,D47)</f>
        <v>859</v>
      </c>
      <c r="G47" s="59">
        <f t="shared" si="21"/>
        <v>18.8</v>
      </c>
      <c r="H47" s="61">
        <v>1</v>
      </c>
      <c r="I47" s="61">
        <v>0.7</v>
      </c>
      <c r="J47" s="60">
        <f t="shared" si="22"/>
        <v>409</v>
      </c>
      <c r="K47" s="60">
        <f t="shared" si="23"/>
        <v>315</v>
      </c>
      <c r="L47" s="60">
        <f t="shared" si="24"/>
        <v>724</v>
      </c>
      <c r="M47" s="61">
        <v>48.3</v>
      </c>
      <c r="N47" s="60">
        <f t="shared" si="25"/>
        <v>19754</v>
      </c>
      <c r="O47" s="60">
        <f t="shared" si="26"/>
        <v>15214</v>
      </c>
      <c r="P47" s="60">
        <f t="shared" si="27"/>
        <v>34968</v>
      </c>
      <c r="R47" s="44"/>
      <c r="S47" s="130"/>
    </row>
    <row r="48" spans="1:19" ht="12.75">
      <c r="A48" s="147">
        <v>1</v>
      </c>
      <c r="B48" s="62">
        <v>2918</v>
      </c>
      <c r="C48" s="46">
        <f t="shared" si="18"/>
        <v>1.8</v>
      </c>
      <c r="D48" s="62">
        <v>544</v>
      </c>
      <c r="E48" s="63">
        <f t="shared" si="19"/>
        <v>34</v>
      </c>
      <c r="F48" s="43">
        <f>SUM(B48,D48)</f>
        <v>3462</v>
      </c>
      <c r="G48" s="63">
        <f t="shared" si="21"/>
        <v>5.8</v>
      </c>
      <c r="H48" s="42">
        <v>1</v>
      </c>
      <c r="I48" s="42">
        <v>0.7</v>
      </c>
      <c r="J48" s="43">
        <f t="shared" si="22"/>
        <v>2918</v>
      </c>
      <c r="K48" s="43">
        <f>ROUNDDOWN(D48*I48,0)</f>
        <v>380</v>
      </c>
      <c r="L48" s="43">
        <f t="shared" si="24"/>
        <v>3298</v>
      </c>
      <c r="M48" s="42">
        <v>48.3</v>
      </c>
      <c r="N48" s="43">
        <f>ROUNDDOWN(J48*M48,0)</f>
        <v>140939</v>
      </c>
      <c r="O48" s="43">
        <f t="shared" si="26"/>
        <v>18354</v>
      </c>
      <c r="P48" s="43">
        <f t="shared" si="27"/>
        <v>159293</v>
      </c>
      <c r="R48" s="44"/>
      <c r="S48" s="130"/>
    </row>
    <row r="49" spans="1:19" ht="12.75">
      <c r="A49" s="147">
        <v>2</v>
      </c>
      <c r="B49" s="62">
        <v>533</v>
      </c>
      <c r="C49" s="64">
        <f t="shared" si="18"/>
        <v>-0.2</v>
      </c>
      <c r="D49" s="62">
        <v>325</v>
      </c>
      <c r="E49" s="63">
        <f t="shared" si="19"/>
        <v>32.1</v>
      </c>
      <c r="F49" s="43">
        <f>SUM(B49,D49)</f>
        <v>858</v>
      </c>
      <c r="G49" s="63">
        <f t="shared" si="21"/>
        <v>10</v>
      </c>
      <c r="H49" s="42">
        <v>1</v>
      </c>
      <c r="I49" s="42">
        <v>0.7</v>
      </c>
      <c r="J49" s="43">
        <f t="shared" si="22"/>
        <v>533</v>
      </c>
      <c r="K49" s="43">
        <f t="shared" si="23"/>
        <v>227</v>
      </c>
      <c r="L49" s="43">
        <f t="shared" si="24"/>
        <v>760</v>
      </c>
      <c r="M49" s="42">
        <v>48.3</v>
      </c>
      <c r="N49" s="43">
        <f>ROUNDDOWN(J49*M49,0)</f>
        <v>25743</v>
      </c>
      <c r="O49" s="43">
        <f t="shared" si="26"/>
        <v>10964</v>
      </c>
      <c r="P49" s="43">
        <f t="shared" si="27"/>
        <v>36707</v>
      </c>
      <c r="R49" s="44"/>
      <c r="S49" s="130"/>
    </row>
    <row r="50" spans="1:19" ht="12.75">
      <c r="A50" s="147">
        <v>3</v>
      </c>
      <c r="B50" s="69">
        <v>1274</v>
      </c>
      <c r="C50" s="46">
        <f t="shared" si="18"/>
        <v>0.5</v>
      </c>
      <c r="D50" s="69">
        <v>677</v>
      </c>
      <c r="E50" s="63">
        <f t="shared" si="19"/>
        <v>16.9</v>
      </c>
      <c r="F50" s="43">
        <f>SUM(B50,D50)</f>
        <v>1951</v>
      </c>
      <c r="G50" s="63">
        <f t="shared" si="21"/>
        <v>5.6</v>
      </c>
      <c r="H50" s="42">
        <v>1</v>
      </c>
      <c r="I50" s="42">
        <v>0.7</v>
      </c>
      <c r="J50" s="43">
        <f t="shared" si="22"/>
        <v>1274</v>
      </c>
      <c r="K50" s="43">
        <f t="shared" si="23"/>
        <v>473</v>
      </c>
      <c r="L50" s="43">
        <f t="shared" si="24"/>
        <v>1747</v>
      </c>
      <c r="M50" s="42">
        <v>48.3</v>
      </c>
      <c r="N50" s="43">
        <f>ROUNDDOWN(J50*M50,0)</f>
        <v>61534</v>
      </c>
      <c r="O50" s="43">
        <f t="shared" si="26"/>
        <v>22845</v>
      </c>
      <c r="P50" s="43">
        <f t="shared" si="27"/>
        <v>84379</v>
      </c>
      <c r="R50" s="44"/>
      <c r="S50" s="130"/>
    </row>
    <row r="51" spans="1:19" ht="12.75">
      <c r="A51" s="147" t="s">
        <v>48</v>
      </c>
      <c r="B51" s="43">
        <f>SUM(B39:B50)</f>
        <v>23437</v>
      </c>
      <c r="C51" s="46">
        <f t="shared" si="18"/>
        <v>0.9</v>
      </c>
      <c r="D51" s="43">
        <f>SUM(D39:D50)</f>
        <v>7075</v>
      </c>
      <c r="E51" s="63">
        <f t="shared" si="19"/>
        <v>19.9</v>
      </c>
      <c r="F51" s="43">
        <f>SUM(F39:F50)</f>
        <v>30512</v>
      </c>
      <c r="G51" s="63">
        <f t="shared" si="21"/>
        <v>4.7</v>
      </c>
      <c r="H51" s="42"/>
      <c r="I51" s="42"/>
      <c r="J51" s="43">
        <f>SUM(J39:J50)</f>
        <v>23437</v>
      </c>
      <c r="K51" s="43">
        <f>SUM(K39:K50)</f>
        <v>4946</v>
      </c>
      <c r="L51" s="43">
        <f>SUM(L39:L50)</f>
        <v>28383</v>
      </c>
      <c r="M51" s="42"/>
      <c r="N51" s="43">
        <f>SUM(N39:N50)</f>
        <v>1132001</v>
      </c>
      <c r="O51" s="43">
        <f>SUM(O39:O50)</f>
        <v>238887</v>
      </c>
      <c r="P51" s="43">
        <f>SUM(P39:P50)</f>
        <v>1370888</v>
      </c>
      <c r="R51" s="44"/>
      <c r="S51" s="130"/>
    </row>
    <row r="52" spans="2:18" ht="12.75">
      <c r="B52" s="66"/>
      <c r="D52" s="67"/>
      <c r="R52" s="44"/>
    </row>
    <row r="53" spans="1:19" ht="14.25">
      <c r="A53" s="33" t="s">
        <v>58</v>
      </c>
      <c r="R53" s="44"/>
      <c r="S53" s="128"/>
    </row>
    <row r="54" spans="1:19" ht="12.75">
      <c r="A54" s="165" t="s">
        <v>40</v>
      </c>
      <c r="B54" s="159" t="s">
        <v>51</v>
      </c>
      <c r="C54" s="161"/>
      <c r="D54" s="161"/>
      <c r="E54" s="161"/>
      <c r="F54" s="161"/>
      <c r="G54" s="160"/>
      <c r="H54" s="159" t="s">
        <v>42</v>
      </c>
      <c r="I54" s="160"/>
      <c r="J54" s="159" t="s">
        <v>43</v>
      </c>
      <c r="K54" s="161"/>
      <c r="L54" s="160"/>
      <c r="M54" s="162" t="s">
        <v>44</v>
      </c>
      <c r="N54" s="159" t="s">
        <v>45</v>
      </c>
      <c r="O54" s="161"/>
      <c r="P54" s="160"/>
      <c r="R54" s="53"/>
      <c r="S54" s="164"/>
    </row>
    <row r="55" spans="1:19" ht="12.75">
      <c r="A55" s="166"/>
      <c r="B55" s="148" t="s">
        <v>46</v>
      </c>
      <c r="C55" s="45" t="s">
        <v>52</v>
      </c>
      <c r="D55" s="148" t="s">
        <v>47</v>
      </c>
      <c r="E55" s="45" t="s">
        <v>52</v>
      </c>
      <c r="F55" s="148" t="s">
        <v>48</v>
      </c>
      <c r="G55" s="45" t="s">
        <v>52</v>
      </c>
      <c r="H55" s="36" t="s">
        <v>46</v>
      </c>
      <c r="I55" s="36" t="s">
        <v>47</v>
      </c>
      <c r="J55" s="148" t="s">
        <v>46</v>
      </c>
      <c r="K55" s="148" t="s">
        <v>47</v>
      </c>
      <c r="L55" s="148" t="s">
        <v>48</v>
      </c>
      <c r="M55" s="163"/>
      <c r="N55" s="148" t="s">
        <v>46</v>
      </c>
      <c r="O55" s="148" t="s">
        <v>49</v>
      </c>
      <c r="P55" s="148" t="s">
        <v>48</v>
      </c>
      <c r="R55" s="44"/>
      <c r="S55" s="164"/>
    </row>
    <row r="56" spans="1:19" ht="12.75">
      <c r="A56" s="147">
        <v>4</v>
      </c>
      <c r="B56" s="43">
        <v>7842</v>
      </c>
      <c r="C56" s="46">
        <f aca="true" t="shared" si="28" ref="C56:C68">ROUND((B56/B39-1)*100,1)</f>
        <v>0.7</v>
      </c>
      <c r="D56" s="43">
        <v>592</v>
      </c>
      <c r="E56" s="47">
        <f aca="true" t="shared" si="29" ref="E56:E68">ROUND((D56/D39-1)*100,1)</f>
        <v>15</v>
      </c>
      <c r="F56" s="43">
        <f aca="true" t="shared" si="30" ref="F56:F62">SUM(B56,D56)</f>
        <v>8434</v>
      </c>
      <c r="G56" s="47">
        <f aca="true" t="shared" si="31" ref="G56:G68">ROUND((F56/F39-1)*100,1)</f>
        <v>1.6</v>
      </c>
      <c r="H56" s="42">
        <v>1</v>
      </c>
      <c r="I56" s="42">
        <v>0.7</v>
      </c>
      <c r="J56" s="43">
        <f>B56*H56</f>
        <v>7842</v>
      </c>
      <c r="K56" s="43">
        <f>ROUNDDOWN(D56*I56,0)</f>
        <v>414</v>
      </c>
      <c r="L56" s="43">
        <f>SUM(J56:K56)</f>
        <v>8256</v>
      </c>
      <c r="M56" s="68"/>
      <c r="N56" s="43">
        <f>ROUNDDOWN(J56*M56,0)</f>
        <v>0</v>
      </c>
      <c r="O56" s="43">
        <f>ROUNDDOWN(K56*M56,0)</f>
        <v>0</v>
      </c>
      <c r="P56" s="43">
        <f>SUM(N56:O56)</f>
        <v>0</v>
      </c>
      <c r="R56" s="44"/>
      <c r="S56" s="130"/>
    </row>
    <row r="57" spans="1:19" ht="12.75">
      <c r="A57" s="147">
        <v>5</v>
      </c>
      <c r="B57" s="43">
        <v>1212</v>
      </c>
      <c r="C57" s="46">
        <f>ROUND((B57/B40-1)*100,1)</f>
        <v>-0.2</v>
      </c>
      <c r="D57" s="43">
        <v>177</v>
      </c>
      <c r="E57" s="47">
        <f t="shared" si="29"/>
        <v>13.5</v>
      </c>
      <c r="F57" s="43">
        <f t="shared" si="30"/>
        <v>1389</v>
      </c>
      <c r="G57" s="46">
        <f t="shared" si="31"/>
        <v>1.3</v>
      </c>
      <c r="H57" s="42">
        <v>1</v>
      </c>
      <c r="I57" s="42">
        <v>0.7</v>
      </c>
      <c r="J57" s="43">
        <f aca="true" t="shared" si="32" ref="J57:J62">B57*H57</f>
        <v>1212</v>
      </c>
      <c r="K57" s="43">
        <f aca="true" t="shared" si="33" ref="K57:K62">ROUNDDOWN(D57*I57,0)</f>
        <v>123</v>
      </c>
      <c r="L57" s="43">
        <f aca="true" t="shared" si="34" ref="L57:L62">SUM(J57:K57)</f>
        <v>1335</v>
      </c>
      <c r="M57" s="42">
        <f>M56</f>
        <v>0</v>
      </c>
      <c r="N57" s="43">
        <f aca="true" t="shared" si="35" ref="N57:N62">ROUNDDOWN(J57*M57,0)</f>
        <v>0</v>
      </c>
      <c r="O57" s="43">
        <f aca="true" t="shared" si="36" ref="O57:O62">ROUNDDOWN(K57*M57,0)</f>
        <v>0</v>
      </c>
      <c r="P57" s="43">
        <f aca="true" t="shared" si="37" ref="P57:P64">SUM(N57:O57)</f>
        <v>0</v>
      </c>
      <c r="R57" s="44"/>
      <c r="S57" s="130"/>
    </row>
    <row r="58" spans="1:19" ht="12.75">
      <c r="A58" s="147">
        <v>6</v>
      </c>
      <c r="B58" s="43">
        <v>1815</v>
      </c>
      <c r="C58" s="46">
        <f t="shared" si="28"/>
        <v>1.2</v>
      </c>
      <c r="D58" s="43">
        <v>110</v>
      </c>
      <c r="E58" s="47">
        <f t="shared" si="29"/>
        <v>13.4</v>
      </c>
      <c r="F58" s="43">
        <f t="shared" si="30"/>
        <v>1925</v>
      </c>
      <c r="G58" s="46">
        <f t="shared" si="31"/>
        <v>1.9</v>
      </c>
      <c r="H58" s="42">
        <v>1</v>
      </c>
      <c r="I58" s="42">
        <v>0.7</v>
      </c>
      <c r="J58" s="43">
        <f t="shared" si="32"/>
        <v>1815</v>
      </c>
      <c r="K58" s="43">
        <f t="shared" si="33"/>
        <v>77</v>
      </c>
      <c r="L58" s="43">
        <f t="shared" si="34"/>
        <v>1892</v>
      </c>
      <c r="M58" s="42">
        <f aca="true" t="shared" si="38" ref="M58:M67">M57</f>
        <v>0</v>
      </c>
      <c r="N58" s="43">
        <f t="shared" si="35"/>
        <v>0</v>
      </c>
      <c r="O58" s="43">
        <f t="shared" si="36"/>
        <v>0</v>
      </c>
      <c r="P58" s="43">
        <f t="shared" si="37"/>
        <v>0</v>
      </c>
      <c r="R58" s="44"/>
      <c r="S58" s="130"/>
    </row>
    <row r="59" spans="1:19" ht="12.75">
      <c r="A59" s="147">
        <v>7</v>
      </c>
      <c r="B59" s="43">
        <v>2070</v>
      </c>
      <c r="C59" s="46">
        <f t="shared" si="28"/>
        <v>0.9</v>
      </c>
      <c r="D59" s="43">
        <v>846</v>
      </c>
      <c r="E59" s="47">
        <f t="shared" si="29"/>
        <v>13.1</v>
      </c>
      <c r="F59" s="43">
        <f t="shared" si="30"/>
        <v>2916</v>
      </c>
      <c r="G59" s="46">
        <f t="shared" si="31"/>
        <v>4.2</v>
      </c>
      <c r="H59" s="42">
        <v>1</v>
      </c>
      <c r="I59" s="42">
        <v>0.7</v>
      </c>
      <c r="J59" s="43">
        <f t="shared" si="32"/>
        <v>2070</v>
      </c>
      <c r="K59" s="43">
        <f t="shared" si="33"/>
        <v>592</v>
      </c>
      <c r="L59" s="43">
        <f t="shared" si="34"/>
        <v>2662</v>
      </c>
      <c r="M59" s="42">
        <f t="shared" si="38"/>
        <v>0</v>
      </c>
      <c r="N59" s="43">
        <f t="shared" si="35"/>
        <v>0</v>
      </c>
      <c r="O59" s="43">
        <f t="shared" si="36"/>
        <v>0</v>
      </c>
      <c r="P59" s="43">
        <f t="shared" si="37"/>
        <v>0</v>
      </c>
      <c r="R59" s="44"/>
      <c r="S59" s="130"/>
    </row>
    <row r="60" spans="1:19" ht="12.75">
      <c r="A60" s="147">
        <v>8</v>
      </c>
      <c r="B60" s="43">
        <v>1256</v>
      </c>
      <c r="C60" s="46">
        <f t="shared" si="28"/>
        <v>2.4</v>
      </c>
      <c r="D60" s="43">
        <v>158</v>
      </c>
      <c r="E60" s="47">
        <f t="shared" si="29"/>
        <v>4.6</v>
      </c>
      <c r="F60" s="43">
        <f t="shared" si="30"/>
        <v>1414</v>
      </c>
      <c r="G60" s="46">
        <f t="shared" si="31"/>
        <v>2.7</v>
      </c>
      <c r="H60" s="42">
        <v>1</v>
      </c>
      <c r="I60" s="42">
        <v>0.7</v>
      </c>
      <c r="J60" s="43">
        <f t="shared" si="32"/>
        <v>1256</v>
      </c>
      <c r="K60" s="43">
        <f t="shared" si="33"/>
        <v>110</v>
      </c>
      <c r="L60" s="43">
        <f t="shared" si="34"/>
        <v>1366</v>
      </c>
      <c r="M60" s="42">
        <f t="shared" si="38"/>
        <v>0</v>
      </c>
      <c r="N60" s="43">
        <f t="shared" si="35"/>
        <v>0</v>
      </c>
      <c r="O60" s="43">
        <f t="shared" si="36"/>
        <v>0</v>
      </c>
      <c r="P60" s="43">
        <f t="shared" si="37"/>
        <v>0</v>
      </c>
      <c r="R60" s="44"/>
      <c r="S60" s="130"/>
    </row>
    <row r="61" spans="1:19" ht="12.75">
      <c r="A61" s="147">
        <v>9</v>
      </c>
      <c r="B61" s="43">
        <v>1550</v>
      </c>
      <c r="C61" s="46">
        <f t="shared" si="28"/>
        <v>1.4</v>
      </c>
      <c r="D61" s="43">
        <v>374</v>
      </c>
      <c r="E61" s="47">
        <f t="shared" si="29"/>
        <v>3.6</v>
      </c>
      <c r="F61" s="43">
        <f t="shared" si="30"/>
        <v>1924</v>
      </c>
      <c r="G61" s="46">
        <f t="shared" si="31"/>
        <v>1.9</v>
      </c>
      <c r="H61" s="42">
        <v>1</v>
      </c>
      <c r="I61" s="42">
        <v>0.7</v>
      </c>
      <c r="J61" s="43">
        <f t="shared" si="32"/>
        <v>1550</v>
      </c>
      <c r="K61" s="43">
        <f t="shared" si="33"/>
        <v>261</v>
      </c>
      <c r="L61" s="43">
        <f t="shared" si="34"/>
        <v>1811</v>
      </c>
      <c r="M61" s="42">
        <f t="shared" si="38"/>
        <v>0</v>
      </c>
      <c r="N61" s="43">
        <f t="shared" si="35"/>
        <v>0</v>
      </c>
      <c r="O61" s="43">
        <f t="shared" si="36"/>
        <v>0</v>
      </c>
      <c r="P61" s="43">
        <f t="shared" si="37"/>
        <v>0</v>
      </c>
      <c r="R61" s="44"/>
      <c r="S61" s="130"/>
    </row>
    <row r="62" spans="1:19" ht="12.75">
      <c r="A62" s="147">
        <v>10</v>
      </c>
      <c r="B62" s="43">
        <v>2101</v>
      </c>
      <c r="C62" s="46">
        <f t="shared" si="28"/>
        <v>1.2</v>
      </c>
      <c r="D62" s="43">
        <v>2821</v>
      </c>
      <c r="E62" s="47">
        <f t="shared" si="29"/>
        <v>2.9</v>
      </c>
      <c r="F62" s="43">
        <f t="shared" si="30"/>
        <v>4922</v>
      </c>
      <c r="G62" s="46">
        <f t="shared" si="31"/>
        <v>2.2</v>
      </c>
      <c r="H62" s="42">
        <v>1</v>
      </c>
      <c r="I62" s="42">
        <v>0.7</v>
      </c>
      <c r="J62" s="43">
        <f t="shared" si="32"/>
        <v>2101</v>
      </c>
      <c r="K62" s="43">
        <f t="shared" si="33"/>
        <v>1974</v>
      </c>
      <c r="L62" s="43">
        <f t="shared" si="34"/>
        <v>4075</v>
      </c>
      <c r="M62" s="42">
        <f t="shared" si="38"/>
        <v>0</v>
      </c>
      <c r="N62" s="43">
        <f t="shared" si="35"/>
        <v>0</v>
      </c>
      <c r="O62" s="43">
        <f t="shared" si="36"/>
        <v>0</v>
      </c>
      <c r="P62" s="43">
        <f t="shared" si="37"/>
        <v>0</v>
      </c>
      <c r="R62" s="44"/>
      <c r="S62" s="130"/>
    </row>
    <row r="63" spans="1:19" ht="12.75">
      <c r="A63" s="149">
        <v>11</v>
      </c>
      <c r="B63" s="54">
        <v>644</v>
      </c>
      <c r="C63" s="55">
        <f t="shared" si="28"/>
        <v>2.4</v>
      </c>
      <c r="D63" s="54">
        <v>323</v>
      </c>
      <c r="E63" s="56">
        <f t="shared" si="29"/>
        <v>4.2</v>
      </c>
      <c r="F63" s="49">
        <f>SUM(B63,D63)</f>
        <v>967</v>
      </c>
      <c r="G63" s="56">
        <f t="shared" si="31"/>
        <v>3</v>
      </c>
      <c r="H63" s="52">
        <v>1</v>
      </c>
      <c r="I63" s="52">
        <v>0.7</v>
      </c>
      <c r="J63" s="49">
        <f>B63*H63</f>
        <v>644</v>
      </c>
      <c r="K63" s="49">
        <f>ROUNDDOWN(D63*I63,0)</f>
        <v>226</v>
      </c>
      <c r="L63" s="49">
        <f>SUM(J63:K63)</f>
        <v>870</v>
      </c>
      <c r="M63" s="42">
        <f t="shared" si="38"/>
        <v>0</v>
      </c>
      <c r="N63" s="49">
        <f>ROUNDDOWN(J63*M63,0)</f>
        <v>0</v>
      </c>
      <c r="O63" s="49">
        <f>ROUNDDOWN(K63*M63,0)</f>
        <v>0</v>
      </c>
      <c r="P63" s="49">
        <f t="shared" si="37"/>
        <v>0</v>
      </c>
      <c r="R63" s="44"/>
      <c r="S63" s="130"/>
    </row>
    <row r="64" spans="1:19" ht="12.75">
      <c r="A64" s="147">
        <v>12</v>
      </c>
      <c r="B64" s="62">
        <v>425</v>
      </c>
      <c r="C64" s="64">
        <f t="shared" si="28"/>
        <v>3.9</v>
      </c>
      <c r="D64" s="62">
        <v>502</v>
      </c>
      <c r="E64" s="63">
        <f t="shared" si="29"/>
        <v>11.6</v>
      </c>
      <c r="F64" s="43">
        <f>SUM(B64,D64)</f>
        <v>927</v>
      </c>
      <c r="G64" s="63">
        <f t="shared" si="31"/>
        <v>7.9</v>
      </c>
      <c r="H64" s="42">
        <v>1</v>
      </c>
      <c r="I64" s="42">
        <v>0.7</v>
      </c>
      <c r="J64" s="43">
        <f>B64*H64</f>
        <v>425</v>
      </c>
      <c r="K64" s="43">
        <f>ROUNDDOWN(D64*I64,0)</f>
        <v>351</v>
      </c>
      <c r="L64" s="43">
        <f>SUM(J64:K64)</f>
        <v>776</v>
      </c>
      <c r="M64" s="42">
        <f t="shared" si="38"/>
        <v>0</v>
      </c>
      <c r="N64" s="43">
        <f>ROUNDDOWN(J64*M64,0)</f>
        <v>0</v>
      </c>
      <c r="O64" s="43">
        <f>ROUNDDOWN(K64*M64,0)</f>
        <v>0</v>
      </c>
      <c r="P64" s="43">
        <f t="shared" si="37"/>
        <v>0</v>
      </c>
      <c r="R64" s="44"/>
      <c r="S64" s="130"/>
    </row>
    <row r="65" spans="1:19" ht="12.75">
      <c r="A65" s="149">
        <v>1</v>
      </c>
      <c r="B65" s="54">
        <v>2949</v>
      </c>
      <c r="C65" s="50">
        <f t="shared" si="28"/>
        <v>1.1</v>
      </c>
      <c r="D65" s="54">
        <v>570</v>
      </c>
      <c r="E65" s="56">
        <f t="shared" si="29"/>
        <v>4.8</v>
      </c>
      <c r="F65" s="49">
        <f>SUM(B65,D65)</f>
        <v>3519</v>
      </c>
      <c r="G65" s="56">
        <f t="shared" si="31"/>
        <v>1.6</v>
      </c>
      <c r="H65" s="52">
        <v>1</v>
      </c>
      <c r="I65" s="52">
        <v>0.7</v>
      </c>
      <c r="J65" s="49">
        <f>B65*H65</f>
        <v>2949</v>
      </c>
      <c r="K65" s="49">
        <f>ROUNDDOWN(D65*I65,0)</f>
        <v>399</v>
      </c>
      <c r="L65" s="49">
        <f>SUM(J65:K65)</f>
        <v>3348</v>
      </c>
      <c r="M65" s="52">
        <f t="shared" si="38"/>
        <v>0</v>
      </c>
      <c r="N65" s="49">
        <f>ROUNDDOWN(J65*M65,0)</f>
        <v>0</v>
      </c>
      <c r="O65" s="49">
        <f>ROUNDDOWN(K65*M65,0)</f>
        <v>0</v>
      </c>
      <c r="P65" s="49">
        <f>SUM(N65:O65)</f>
        <v>0</v>
      </c>
      <c r="R65" s="44"/>
      <c r="S65" s="130"/>
    </row>
    <row r="66" spans="1:19" ht="12.75">
      <c r="A66" s="147">
        <v>2</v>
      </c>
      <c r="B66" s="62">
        <v>532</v>
      </c>
      <c r="C66" s="64">
        <f t="shared" si="28"/>
        <v>-0.2</v>
      </c>
      <c r="D66" s="62">
        <v>332</v>
      </c>
      <c r="E66" s="63">
        <f t="shared" si="29"/>
        <v>2.2</v>
      </c>
      <c r="F66" s="43">
        <f>SUM(B66,D66)</f>
        <v>864</v>
      </c>
      <c r="G66" s="63">
        <f t="shared" si="31"/>
        <v>0.7</v>
      </c>
      <c r="H66" s="42">
        <v>1</v>
      </c>
      <c r="I66" s="42">
        <v>0.7</v>
      </c>
      <c r="J66" s="43">
        <f>B66*H66</f>
        <v>532</v>
      </c>
      <c r="K66" s="43">
        <f>ROUNDDOWN(D66*I66,0)</f>
        <v>232</v>
      </c>
      <c r="L66" s="43">
        <f>SUM(J66:K66)</f>
        <v>764</v>
      </c>
      <c r="M66" s="42">
        <f t="shared" si="38"/>
        <v>0</v>
      </c>
      <c r="N66" s="43">
        <f>ROUNDDOWN(J66*M66,0)</f>
        <v>0</v>
      </c>
      <c r="O66" s="43">
        <f>ROUNDDOWN(K66*M66,0)</f>
        <v>0</v>
      </c>
      <c r="P66" s="43">
        <f>SUM(N66:O66)</f>
        <v>0</v>
      </c>
      <c r="R66" s="44"/>
      <c r="S66" s="130"/>
    </row>
    <row r="67" spans="1:19" ht="12.75">
      <c r="A67" s="147">
        <v>3</v>
      </c>
      <c r="B67" s="62">
        <v>1302</v>
      </c>
      <c r="C67" s="64">
        <f t="shared" si="28"/>
        <v>2.2</v>
      </c>
      <c r="D67" s="62">
        <v>719</v>
      </c>
      <c r="E67" s="63">
        <f t="shared" si="29"/>
        <v>6.2</v>
      </c>
      <c r="F67" s="43">
        <f>SUM(B67,D67)</f>
        <v>2021</v>
      </c>
      <c r="G67" s="63">
        <f t="shared" si="31"/>
        <v>3.6</v>
      </c>
      <c r="H67" s="42">
        <v>1</v>
      </c>
      <c r="I67" s="42">
        <v>0.7</v>
      </c>
      <c r="J67" s="43">
        <f>B67*H67</f>
        <v>1302</v>
      </c>
      <c r="K67" s="43">
        <f>ROUNDDOWN(D67*I67,0)</f>
        <v>503</v>
      </c>
      <c r="L67" s="43">
        <f>SUM(J67:K67)</f>
        <v>1805</v>
      </c>
      <c r="M67" s="42">
        <f t="shared" si="38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/>
      <c r="S67" s="130"/>
    </row>
    <row r="68" spans="1:19" ht="12.75">
      <c r="A68" s="147" t="s">
        <v>48</v>
      </c>
      <c r="B68" s="43">
        <f>SUM(B56:B67)</f>
        <v>23698</v>
      </c>
      <c r="C68" s="46">
        <f t="shared" si="28"/>
        <v>1.1</v>
      </c>
      <c r="D68" s="43">
        <f>SUM(D56:D67)</f>
        <v>7524</v>
      </c>
      <c r="E68" s="63">
        <f t="shared" si="29"/>
        <v>6.3</v>
      </c>
      <c r="F68" s="43">
        <f>SUM(F56:F67)</f>
        <v>31222</v>
      </c>
      <c r="G68" s="63">
        <f t="shared" si="31"/>
        <v>2.3</v>
      </c>
      <c r="H68" s="42"/>
      <c r="I68" s="42"/>
      <c r="J68" s="43">
        <f>SUM(J56:J67)</f>
        <v>23698</v>
      </c>
      <c r="K68" s="43">
        <f>SUM(K56:K67)</f>
        <v>5262</v>
      </c>
      <c r="L68" s="43">
        <f>SUM(L56:L67)</f>
        <v>28960</v>
      </c>
      <c r="M68" s="42"/>
      <c r="N68" s="43">
        <f>SUM(N56:N67)</f>
        <v>0</v>
      </c>
      <c r="O68" s="43">
        <f>SUM(O56:O67)</f>
        <v>0</v>
      </c>
      <c r="P68" s="43">
        <f>SUM(P56:P67)</f>
        <v>0</v>
      </c>
      <c r="R68" s="44"/>
      <c r="S68" s="130"/>
    </row>
    <row r="69" spans="2:12" ht="12.75">
      <c r="B69" s="91">
        <f>B68-B51</f>
        <v>261</v>
      </c>
      <c r="D69" s="91">
        <f>D68-D51</f>
        <v>449</v>
      </c>
      <c r="F69" s="91">
        <f>F68-F51</f>
        <v>710</v>
      </c>
      <c r="L69" s="91">
        <f>L68-L51</f>
        <v>577</v>
      </c>
    </row>
    <row r="70" spans="1:19" ht="14.25">
      <c r="A70" s="33" t="s">
        <v>61</v>
      </c>
      <c r="S70" s="128"/>
    </row>
    <row r="71" spans="1:19" ht="12.75">
      <c r="A71" s="165" t="s">
        <v>40</v>
      </c>
      <c r="B71" s="159" t="s">
        <v>51</v>
      </c>
      <c r="C71" s="161"/>
      <c r="D71" s="161"/>
      <c r="E71" s="161"/>
      <c r="F71" s="161"/>
      <c r="G71" s="160"/>
      <c r="H71" s="167" t="s">
        <v>42</v>
      </c>
      <c r="I71" s="167"/>
      <c r="J71" s="167" t="s">
        <v>43</v>
      </c>
      <c r="K71" s="167"/>
      <c r="L71" s="167"/>
      <c r="M71" s="167" t="s">
        <v>44</v>
      </c>
      <c r="N71" s="167" t="s">
        <v>45</v>
      </c>
      <c r="O71" s="167"/>
      <c r="P71" s="167"/>
      <c r="S71" s="164"/>
    </row>
    <row r="72" spans="1:19" ht="12.75">
      <c r="A72" s="166"/>
      <c r="B72" s="148" t="s">
        <v>46</v>
      </c>
      <c r="C72" s="45" t="s">
        <v>52</v>
      </c>
      <c r="D72" s="148" t="s">
        <v>47</v>
      </c>
      <c r="E72" s="45" t="s">
        <v>52</v>
      </c>
      <c r="F72" s="148" t="s">
        <v>48</v>
      </c>
      <c r="G72" s="45" t="s">
        <v>52</v>
      </c>
      <c r="H72" s="36" t="s">
        <v>46</v>
      </c>
      <c r="I72" s="36" t="s">
        <v>47</v>
      </c>
      <c r="J72" s="148" t="s">
        <v>46</v>
      </c>
      <c r="K72" s="148" t="s">
        <v>47</v>
      </c>
      <c r="L72" s="148" t="s">
        <v>48</v>
      </c>
      <c r="M72" s="162"/>
      <c r="N72" s="148" t="s">
        <v>46</v>
      </c>
      <c r="O72" s="148" t="s">
        <v>49</v>
      </c>
      <c r="P72" s="148" t="s">
        <v>48</v>
      </c>
      <c r="S72" s="164"/>
    </row>
    <row r="73" spans="1:19" ht="12.75">
      <c r="A73" s="147">
        <v>4</v>
      </c>
      <c r="B73" s="43">
        <v>7904</v>
      </c>
      <c r="C73" s="46">
        <f aca="true" t="shared" si="39" ref="C73:C85">ROUND((B73/B56-1)*100,1)</f>
        <v>0.8</v>
      </c>
      <c r="D73" s="43">
        <v>610</v>
      </c>
      <c r="E73" s="47">
        <f aca="true" t="shared" si="40" ref="E73:E85">ROUND((D73/D56-1)*100,1)</f>
        <v>3</v>
      </c>
      <c r="F73" s="43">
        <f aca="true" t="shared" si="41" ref="F73:F79">SUM(B73,D73)</f>
        <v>8514</v>
      </c>
      <c r="G73" s="47">
        <f aca="true" t="shared" si="42" ref="G73:G85">ROUND((F73/F56-1)*100,1)</f>
        <v>0.9</v>
      </c>
      <c r="H73" s="42">
        <v>1</v>
      </c>
      <c r="I73" s="42">
        <v>0.7</v>
      </c>
      <c r="J73" s="43">
        <f>B73*H73</f>
        <v>7904</v>
      </c>
      <c r="K73" s="43">
        <f>ROUNDDOWN(D73*I73,0)</f>
        <v>427</v>
      </c>
      <c r="L73" s="43">
        <f>SUM(J73:K73)</f>
        <v>8331</v>
      </c>
      <c r="M73" s="68"/>
      <c r="N73" s="43">
        <f>ROUNDDOWN(J73*M73,0)</f>
        <v>0</v>
      </c>
      <c r="O73" s="43">
        <f>ROUNDDOWN(K73*M73,0)</f>
        <v>0</v>
      </c>
      <c r="P73" s="43">
        <f>SUM(N73:O73)</f>
        <v>0</v>
      </c>
      <c r="R73" s="44"/>
      <c r="S73" s="130"/>
    </row>
    <row r="74" spans="1:19" ht="12.75">
      <c r="A74" s="147">
        <v>5</v>
      </c>
      <c r="B74" s="43">
        <v>1244</v>
      </c>
      <c r="C74" s="46">
        <f t="shared" si="39"/>
        <v>2.6</v>
      </c>
      <c r="D74" s="43">
        <v>185</v>
      </c>
      <c r="E74" s="47">
        <f t="shared" si="40"/>
        <v>4.5</v>
      </c>
      <c r="F74" s="43">
        <f t="shared" si="41"/>
        <v>1429</v>
      </c>
      <c r="G74" s="46">
        <f t="shared" si="42"/>
        <v>2.9</v>
      </c>
      <c r="H74" s="42">
        <v>1</v>
      </c>
      <c r="I74" s="42">
        <v>0.7</v>
      </c>
      <c r="J74" s="43">
        <f aca="true" t="shared" si="43" ref="J74:J79">B74*H74</f>
        <v>1244</v>
      </c>
      <c r="K74" s="43">
        <f aca="true" t="shared" si="44" ref="K74:K79">ROUNDDOWN(D74*I74,0)</f>
        <v>129</v>
      </c>
      <c r="L74" s="43">
        <f aca="true" t="shared" si="45" ref="L74:L79">SUM(J74:K74)</f>
        <v>1373</v>
      </c>
      <c r="M74" s="42">
        <f>M73</f>
        <v>0</v>
      </c>
      <c r="N74" s="43">
        <f aca="true" t="shared" si="46" ref="N74:N79">ROUNDDOWN(J74*M74,0)</f>
        <v>0</v>
      </c>
      <c r="O74" s="43">
        <f aca="true" t="shared" si="47" ref="O74:O79">ROUNDDOWN(K74*M74,0)</f>
        <v>0</v>
      </c>
      <c r="P74" s="43">
        <f aca="true" t="shared" si="48" ref="P74:P81">SUM(N74:O74)</f>
        <v>0</v>
      </c>
      <c r="R74" s="44"/>
      <c r="S74" s="130"/>
    </row>
    <row r="75" spans="1:19" ht="12.75">
      <c r="A75" s="147">
        <v>6</v>
      </c>
      <c r="B75" s="43">
        <v>1841</v>
      </c>
      <c r="C75" s="46">
        <f t="shared" si="39"/>
        <v>1.4</v>
      </c>
      <c r="D75" s="43">
        <v>118</v>
      </c>
      <c r="E75" s="47">
        <f t="shared" si="40"/>
        <v>7.3</v>
      </c>
      <c r="F75" s="43">
        <f t="shared" si="41"/>
        <v>1959</v>
      </c>
      <c r="G75" s="46">
        <f t="shared" si="42"/>
        <v>1.8</v>
      </c>
      <c r="H75" s="42">
        <v>1</v>
      </c>
      <c r="I75" s="42">
        <v>0.7</v>
      </c>
      <c r="J75" s="43">
        <f t="shared" si="43"/>
        <v>1841</v>
      </c>
      <c r="K75" s="43">
        <f t="shared" si="44"/>
        <v>82</v>
      </c>
      <c r="L75" s="43">
        <f t="shared" si="45"/>
        <v>1923</v>
      </c>
      <c r="M75" s="42">
        <f aca="true" t="shared" si="49" ref="M75:M84">M74</f>
        <v>0</v>
      </c>
      <c r="N75" s="43">
        <f t="shared" si="46"/>
        <v>0</v>
      </c>
      <c r="O75" s="43">
        <f t="shared" si="47"/>
        <v>0</v>
      </c>
      <c r="P75" s="43">
        <f t="shared" si="48"/>
        <v>0</v>
      </c>
      <c r="R75" s="44"/>
      <c r="S75" s="130"/>
    </row>
    <row r="76" spans="1:19" ht="12.75">
      <c r="A76" s="147">
        <v>7</v>
      </c>
      <c r="B76" s="43">
        <v>2090</v>
      </c>
      <c r="C76" s="46">
        <f t="shared" si="39"/>
        <v>1</v>
      </c>
      <c r="D76" s="43">
        <v>897</v>
      </c>
      <c r="E76" s="47">
        <f t="shared" si="40"/>
        <v>6</v>
      </c>
      <c r="F76" s="43">
        <f t="shared" si="41"/>
        <v>2987</v>
      </c>
      <c r="G76" s="46">
        <f t="shared" si="42"/>
        <v>2.4</v>
      </c>
      <c r="H76" s="42">
        <v>1</v>
      </c>
      <c r="I76" s="42">
        <v>0.7</v>
      </c>
      <c r="J76" s="43">
        <f t="shared" si="43"/>
        <v>2090</v>
      </c>
      <c r="K76" s="43">
        <f t="shared" si="44"/>
        <v>627</v>
      </c>
      <c r="L76" s="43">
        <f t="shared" si="45"/>
        <v>2717</v>
      </c>
      <c r="M76" s="42">
        <f t="shared" si="49"/>
        <v>0</v>
      </c>
      <c r="N76" s="43">
        <f t="shared" si="46"/>
        <v>0</v>
      </c>
      <c r="O76" s="43">
        <f t="shared" si="47"/>
        <v>0</v>
      </c>
      <c r="P76" s="43">
        <f t="shared" si="48"/>
        <v>0</v>
      </c>
      <c r="R76" s="44"/>
      <c r="S76" s="130"/>
    </row>
    <row r="77" spans="1:19" ht="12.75">
      <c r="A77" s="147">
        <v>8</v>
      </c>
      <c r="B77" s="43">
        <v>1270</v>
      </c>
      <c r="C77" s="46">
        <f t="shared" si="39"/>
        <v>1.1</v>
      </c>
      <c r="D77" s="43">
        <v>159</v>
      </c>
      <c r="E77" s="47">
        <f t="shared" si="40"/>
        <v>0.6</v>
      </c>
      <c r="F77" s="43">
        <f t="shared" si="41"/>
        <v>1429</v>
      </c>
      <c r="G77" s="46">
        <f t="shared" si="42"/>
        <v>1.1</v>
      </c>
      <c r="H77" s="42">
        <v>1</v>
      </c>
      <c r="I77" s="42">
        <v>0.7</v>
      </c>
      <c r="J77" s="43">
        <f t="shared" si="43"/>
        <v>1270</v>
      </c>
      <c r="K77" s="43">
        <f t="shared" si="44"/>
        <v>111</v>
      </c>
      <c r="L77" s="43">
        <f t="shared" si="45"/>
        <v>1381</v>
      </c>
      <c r="M77" s="42">
        <f t="shared" si="49"/>
        <v>0</v>
      </c>
      <c r="N77" s="43">
        <f t="shared" si="46"/>
        <v>0</v>
      </c>
      <c r="O77" s="43">
        <f t="shared" si="47"/>
        <v>0</v>
      </c>
      <c r="P77" s="43">
        <f t="shared" si="48"/>
        <v>0</v>
      </c>
      <c r="R77" s="44"/>
      <c r="S77" s="130"/>
    </row>
    <row r="78" spans="1:19" ht="12.75">
      <c r="A78" s="147">
        <v>9</v>
      </c>
      <c r="B78" s="43">
        <v>1561</v>
      </c>
      <c r="C78" s="46">
        <f t="shared" si="39"/>
        <v>0.7</v>
      </c>
      <c r="D78" s="43">
        <v>383</v>
      </c>
      <c r="E78" s="47">
        <f t="shared" si="40"/>
        <v>2.4</v>
      </c>
      <c r="F78" s="43">
        <f t="shared" si="41"/>
        <v>1944</v>
      </c>
      <c r="G78" s="46">
        <f t="shared" si="42"/>
        <v>1</v>
      </c>
      <c r="H78" s="42">
        <v>1</v>
      </c>
      <c r="I78" s="42">
        <v>0.7</v>
      </c>
      <c r="J78" s="43">
        <f t="shared" si="43"/>
        <v>1561</v>
      </c>
      <c r="K78" s="43">
        <f t="shared" si="44"/>
        <v>268</v>
      </c>
      <c r="L78" s="43">
        <f t="shared" si="45"/>
        <v>1829</v>
      </c>
      <c r="M78" s="42">
        <f t="shared" si="49"/>
        <v>0</v>
      </c>
      <c r="N78" s="43">
        <f t="shared" si="46"/>
        <v>0</v>
      </c>
      <c r="O78" s="43">
        <f t="shared" si="47"/>
        <v>0</v>
      </c>
      <c r="P78" s="43">
        <f t="shared" si="48"/>
        <v>0</v>
      </c>
      <c r="R78" s="44"/>
      <c r="S78" s="130"/>
    </row>
    <row r="79" spans="1:19" ht="12.75">
      <c r="A79" s="147">
        <v>10</v>
      </c>
      <c r="B79" s="43">
        <v>2130</v>
      </c>
      <c r="C79" s="46">
        <f t="shared" si="39"/>
        <v>1.4</v>
      </c>
      <c r="D79" s="43">
        <v>2952</v>
      </c>
      <c r="E79" s="47">
        <f t="shared" si="40"/>
        <v>4.6</v>
      </c>
      <c r="F79" s="43">
        <f t="shared" si="41"/>
        <v>5082</v>
      </c>
      <c r="G79" s="46">
        <f t="shared" si="42"/>
        <v>3.3</v>
      </c>
      <c r="H79" s="42">
        <v>1</v>
      </c>
      <c r="I79" s="42">
        <v>0.7</v>
      </c>
      <c r="J79" s="43">
        <f t="shared" si="43"/>
        <v>2130</v>
      </c>
      <c r="K79" s="43">
        <f t="shared" si="44"/>
        <v>2066</v>
      </c>
      <c r="L79" s="43">
        <f t="shared" si="45"/>
        <v>4196</v>
      </c>
      <c r="M79" s="42">
        <f t="shared" si="49"/>
        <v>0</v>
      </c>
      <c r="N79" s="43">
        <f t="shared" si="46"/>
        <v>0</v>
      </c>
      <c r="O79" s="43">
        <f t="shared" si="47"/>
        <v>0</v>
      </c>
      <c r="P79" s="43">
        <f t="shared" si="48"/>
        <v>0</v>
      </c>
      <c r="R79" s="44"/>
      <c r="S79" s="130"/>
    </row>
    <row r="80" spans="1:19" ht="12.75">
      <c r="A80" s="149">
        <v>11</v>
      </c>
      <c r="B80" s="54">
        <v>656</v>
      </c>
      <c r="C80" s="55">
        <f t="shared" si="39"/>
        <v>1.9</v>
      </c>
      <c r="D80" s="54">
        <v>316</v>
      </c>
      <c r="E80" s="56">
        <f t="shared" si="40"/>
        <v>-2.2</v>
      </c>
      <c r="F80" s="49">
        <f>SUM(B80,D80)</f>
        <v>972</v>
      </c>
      <c r="G80" s="56">
        <f t="shared" si="42"/>
        <v>0.5</v>
      </c>
      <c r="H80" s="52">
        <v>1</v>
      </c>
      <c r="I80" s="52">
        <v>0.7</v>
      </c>
      <c r="J80" s="49">
        <f>B80*H80</f>
        <v>656</v>
      </c>
      <c r="K80" s="49">
        <f>ROUNDDOWN(D80*I80,0)</f>
        <v>221</v>
      </c>
      <c r="L80" s="49">
        <f>SUM(J80:K80)</f>
        <v>877</v>
      </c>
      <c r="M80" s="42">
        <f t="shared" si="49"/>
        <v>0</v>
      </c>
      <c r="N80" s="49">
        <f>ROUNDDOWN(J80*M80,0)</f>
        <v>0</v>
      </c>
      <c r="O80" s="49">
        <f>ROUNDDOWN(K80*M80,0)</f>
        <v>0</v>
      </c>
      <c r="P80" s="49">
        <f t="shared" si="48"/>
        <v>0</v>
      </c>
      <c r="R80" s="44"/>
      <c r="S80" s="130"/>
    </row>
    <row r="81" spans="1:19" ht="12.75">
      <c r="A81" s="147">
        <v>12</v>
      </c>
      <c r="B81" s="62">
        <v>436</v>
      </c>
      <c r="C81" s="64">
        <f t="shared" si="39"/>
        <v>2.6</v>
      </c>
      <c r="D81" s="62">
        <v>538</v>
      </c>
      <c r="E81" s="63">
        <f t="shared" si="40"/>
        <v>7.2</v>
      </c>
      <c r="F81" s="43">
        <f>SUM(B81,D81)</f>
        <v>974</v>
      </c>
      <c r="G81" s="63">
        <f t="shared" si="42"/>
        <v>5.1</v>
      </c>
      <c r="H81" s="42">
        <v>1</v>
      </c>
      <c r="I81" s="42">
        <v>0.7</v>
      </c>
      <c r="J81" s="43">
        <f>B81*H81</f>
        <v>436</v>
      </c>
      <c r="K81" s="43">
        <f>ROUNDDOWN(D81*I81,0)</f>
        <v>376</v>
      </c>
      <c r="L81" s="43">
        <f>SUM(J81:K81)</f>
        <v>812</v>
      </c>
      <c r="M81" s="42">
        <f t="shared" si="49"/>
        <v>0</v>
      </c>
      <c r="N81" s="43">
        <f>ROUNDDOWN(J81*M81,0)</f>
        <v>0</v>
      </c>
      <c r="O81" s="43">
        <f>ROUNDDOWN(K81*M81,0)</f>
        <v>0</v>
      </c>
      <c r="P81" s="43">
        <f t="shared" si="48"/>
        <v>0</v>
      </c>
      <c r="R81" s="44"/>
      <c r="S81" s="130"/>
    </row>
    <row r="82" spans="1:19" ht="12.75">
      <c r="A82" s="149">
        <v>1</v>
      </c>
      <c r="B82" s="54">
        <v>2992</v>
      </c>
      <c r="C82" s="50">
        <f t="shared" si="39"/>
        <v>1.5</v>
      </c>
      <c r="D82" s="54">
        <v>615</v>
      </c>
      <c r="E82" s="56">
        <f t="shared" si="40"/>
        <v>7.9</v>
      </c>
      <c r="F82" s="49">
        <f>SUM(B82,D82)</f>
        <v>3607</v>
      </c>
      <c r="G82" s="56">
        <f t="shared" si="42"/>
        <v>2.5</v>
      </c>
      <c r="H82" s="52">
        <v>1</v>
      </c>
      <c r="I82" s="52">
        <v>0.7</v>
      </c>
      <c r="J82" s="49">
        <f>B82*H82</f>
        <v>2992</v>
      </c>
      <c r="K82" s="49">
        <f>ROUNDDOWN(D82*I82,0)</f>
        <v>430</v>
      </c>
      <c r="L82" s="49">
        <f>SUM(J82:K82)</f>
        <v>3422</v>
      </c>
      <c r="M82" s="52">
        <f t="shared" si="49"/>
        <v>0</v>
      </c>
      <c r="N82" s="49">
        <f>ROUNDDOWN(J82*M82,0)</f>
        <v>0</v>
      </c>
      <c r="O82" s="49">
        <f>ROUNDDOWN(K82*M82,0)</f>
        <v>0</v>
      </c>
      <c r="P82" s="49">
        <f>SUM(N82:O82)</f>
        <v>0</v>
      </c>
      <c r="R82" s="44"/>
      <c r="S82" s="130"/>
    </row>
    <row r="83" spans="1:19" ht="12.75">
      <c r="A83" s="147">
        <v>2</v>
      </c>
      <c r="B83" s="62">
        <v>542</v>
      </c>
      <c r="C83" s="64">
        <f t="shared" si="39"/>
        <v>1.9</v>
      </c>
      <c r="D83" s="62">
        <v>348</v>
      </c>
      <c r="E83" s="63">
        <f t="shared" si="40"/>
        <v>4.8</v>
      </c>
      <c r="F83" s="43">
        <f>SUM(B83,D83)</f>
        <v>890</v>
      </c>
      <c r="G83" s="63">
        <f t="shared" si="42"/>
        <v>3</v>
      </c>
      <c r="H83" s="42">
        <v>1</v>
      </c>
      <c r="I83" s="42">
        <v>0.7</v>
      </c>
      <c r="J83" s="43">
        <f>B83*H83</f>
        <v>542</v>
      </c>
      <c r="K83" s="43">
        <f>ROUNDDOWN(D83*I83,0)</f>
        <v>243</v>
      </c>
      <c r="L83" s="43">
        <f>SUM(J83:K83)</f>
        <v>785</v>
      </c>
      <c r="M83" s="42">
        <f t="shared" si="49"/>
        <v>0</v>
      </c>
      <c r="N83" s="43">
        <f>ROUNDDOWN(J83*M83,0)</f>
        <v>0</v>
      </c>
      <c r="O83" s="43">
        <f>ROUNDDOWN(K83*M83,0)</f>
        <v>0</v>
      </c>
      <c r="P83" s="43">
        <f>SUM(N83:O83)</f>
        <v>0</v>
      </c>
      <c r="R83" s="44"/>
      <c r="S83" s="130"/>
    </row>
    <row r="84" spans="1:19" ht="12.75">
      <c r="A84" s="147">
        <v>3</v>
      </c>
      <c r="B84" s="62">
        <v>1326</v>
      </c>
      <c r="C84" s="64">
        <f t="shared" si="39"/>
        <v>1.8</v>
      </c>
      <c r="D84" s="62">
        <v>711</v>
      </c>
      <c r="E84" s="63">
        <f t="shared" si="40"/>
        <v>-1.1</v>
      </c>
      <c r="F84" s="43">
        <f>SUM(B84,D84)</f>
        <v>2037</v>
      </c>
      <c r="G84" s="63">
        <f t="shared" si="42"/>
        <v>0.8</v>
      </c>
      <c r="H84" s="42">
        <v>1</v>
      </c>
      <c r="I84" s="42">
        <v>0.7</v>
      </c>
      <c r="J84" s="43">
        <f>B84*H84</f>
        <v>1326</v>
      </c>
      <c r="K84" s="43">
        <f>ROUNDDOWN(D84*I84,0)</f>
        <v>497</v>
      </c>
      <c r="L84" s="43">
        <f>SUM(J84:K84)</f>
        <v>1823</v>
      </c>
      <c r="M84" s="42">
        <f t="shared" si="49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/>
      <c r="S84" s="130"/>
    </row>
    <row r="85" spans="1:19" ht="12.75">
      <c r="A85" s="147" t="s">
        <v>48</v>
      </c>
      <c r="B85" s="43">
        <f>SUM(B73:B84)</f>
        <v>23992</v>
      </c>
      <c r="C85" s="46">
        <f t="shared" si="39"/>
        <v>1.2</v>
      </c>
      <c r="D85" s="43">
        <f>SUM(D73:D84)</f>
        <v>7832</v>
      </c>
      <c r="E85" s="63">
        <f t="shared" si="40"/>
        <v>4.1</v>
      </c>
      <c r="F85" s="43">
        <f>SUM(F73:F84)</f>
        <v>31824</v>
      </c>
      <c r="G85" s="63">
        <f t="shared" si="42"/>
        <v>1.9</v>
      </c>
      <c r="H85" s="42"/>
      <c r="I85" s="42"/>
      <c r="J85" s="43">
        <f>SUM(J73:J84)</f>
        <v>23992</v>
      </c>
      <c r="K85" s="43">
        <f>SUM(K73:K84)</f>
        <v>5477</v>
      </c>
      <c r="L85" s="43">
        <f>SUM(L73:L84)</f>
        <v>29469</v>
      </c>
      <c r="M85" s="42"/>
      <c r="N85" s="43">
        <f>SUM(N73:N84)</f>
        <v>0</v>
      </c>
      <c r="O85" s="43">
        <f>SUM(O73:O84)</f>
        <v>0</v>
      </c>
      <c r="P85" s="43">
        <f>SUM(P73:P84)</f>
        <v>0</v>
      </c>
      <c r="R85" s="44"/>
      <c r="S85" s="130"/>
    </row>
    <row r="86" spans="2:12" ht="12.75">
      <c r="B86" s="91">
        <f>B85-B68</f>
        <v>294</v>
      </c>
      <c r="D86" s="91">
        <f>D85-D68</f>
        <v>308</v>
      </c>
      <c r="F86" s="91">
        <f>F85-F68</f>
        <v>602</v>
      </c>
      <c r="L86" s="91">
        <f>L85-L68</f>
        <v>509</v>
      </c>
    </row>
    <row r="87" ht="15" customHeight="1">
      <c r="A87" s="33" t="s">
        <v>89</v>
      </c>
    </row>
    <row r="88" spans="1:16" ht="13.5" customHeight="1">
      <c r="A88" s="165" t="s">
        <v>40</v>
      </c>
      <c r="B88" s="159" t="s">
        <v>51</v>
      </c>
      <c r="C88" s="161"/>
      <c r="D88" s="161"/>
      <c r="E88" s="161"/>
      <c r="F88" s="161"/>
      <c r="G88" s="160"/>
      <c r="H88" s="167" t="s">
        <v>42</v>
      </c>
      <c r="I88" s="167"/>
      <c r="J88" s="168" t="s">
        <v>43</v>
      </c>
      <c r="K88" s="168"/>
      <c r="L88" s="168"/>
      <c r="M88" s="169" t="s">
        <v>91</v>
      </c>
      <c r="N88" s="167" t="s">
        <v>45</v>
      </c>
      <c r="O88" s="167"/>
      <c r="P88" s="167"/>
    </row>
    <row r="89" spans="1:16" ht="26.25">
      <c r="A89" s="166"/>
      <c r="B89" s="131" t="s">
        <v>92</v>
      </c>
      <c r="C89" s="45" t="s">
        <v>52</v>
      </c>
      <c r="D89" s="131" t="s">
        <v>93</v>
      </c>
      <c r="E89" s="45" t="s">
        <v>52</v>
      </c>
      <c r="F89" s="148" t="s">
        <v>48</v>
      </c>
      <c r="G89" s="45" t="s">
        <v>52</v>
      </c>
      <c r="H89" s="132" t="s">
        <v>92</v>
      </c>
      <c r="I89" s="132" t="s">
        <v>93</v>
      </c>
      <c r="J89" s="131" t="s">
        <v>92</v>
      </c>
      <c r="K89" s="131" t="s">
        <v>93</v>
      </c>
      <c r="L89" s="148" t="s">
        <v>48</v>
      </c>
      <c r="M89" s="162"/>
      <c r="N89" s="131" t="s">
        <v>92</v>
      </c>
      <c r="O89" s="131" t="s">
        <v>94</v>
      </c>
      <c r="P89" s="148" t="s">
        <v>48</v>
      </c>
    </row>
    <row r="90" spans="1:16" ht="13.5" customHeight="1">
      <c r="A90" s="147">
        <v>4</v>
      </c>
      <c r="B90" s="43">
        <v>7937</v>
      </c>
      <c r="C90" s="46">
        <f>ROUND((B90/B73-1)*100,1)</f>
        <v>0.4</v>
      </c>
      <c r="D90" s="43">
        <v>643</v>
      </c>
      <c r="E90" s="47">
        <f>ROUND((D90/D73-1)*100,1)</f>
        <v>5.4</v>
      </c>
      <c r="F90" s="43">
        <f>SUM(B90,D90)</f>
        <v>8580</v>
      </c>
      <c r="G90" s="47">
        <f>ROUND((F90/F73-1)*100,1)</f>
        <v>0.8</v>
      </c>
      <c r="H90" s="42">
        <v>1</v>
      </c>
      <c r="I90" s="42">
        <v>0.7</v>
      </c>
      <c r="J90" s="43">
        <f>B90*H90</f>
        <v>7937</v>
      </c>
      <c r="K90" s="43">
        <f>ROUNDDOWN(D90*I90,0)</f>
        <v>450</v>
      </c>
      <c r="L90" s="43">
        <f>SUM(J90:K90)</f>
        <v>8387</v>
      </c>
      <c r="M90" s="68">
        <v>46.44</v>
      </c>
      <c r="N90" s="43">
        <f>ROUNDDOWN(J90*M90,0)</f>
        <v>368594</v>
      </c>
      <c r="O90" s="43">
        <f>ROUNDDOWN(K90*M90,0)</f>
        <v>20898</v>
      </c>
      <c r="P90" s="43">
        <f>SUM(N90:O90)</f>
        <v>389492</v>
      </c>
    </row>
    <row r="91" spans="1:16" ht="13.5" customHeight="1">
      <c r="A91" s="147">
        <v>5</v>
      </c>
      <c r="B91" s="43">
        <v>1238</v>
      </c>
      <c r="C91" s="46">
        <f aca="true" t="shared" si="50" ref="C91:C101">ROUND((B91/B74-1)*100,1)</f>
        <v>-0.5</v>
      </c>
      <c r="D91" s="43">
        <v>160</v>
      </c>
      <c r="E91" s="47">
        <f aca="true" t="shared" si="51" ref="E91:E102">ROUND((D91/D74-1)*100,1)</f>
        <v>-13.5</v>
      </c>
      <c r="F91" s="43">
        <f aca="true" t="shared" si="52" ref="F91:F102">SUM(B91,D91)</f>
        <v>1398</v>
      </c>
      <c r="G91" s="47">
        <f aca="true" t="shared" si="53" ref="G91:G102">ROUND((F91/F74-1)*100,1)</f>
        <v>-2.2</v>
      </c>
      <c r="H91" s="42">
        <v>1</v>
      </c>
      <c r="I91" s="42">
        <v>0.7</v>
      </c>
      <c r="J91" s="43">
        <f aca="true" t="shared" si="54" ref="J91:J96">B91*H91</f>
        <v>1238</v>
      </c>
      <c r="K91" s="43">
        <f aca="true" t="shared" si="55" ref="K91:K96">ROUNDDOWN(D91*I91,0)</f>
        <v>112</v>
      </c>
      <c r="L91" s="43">
        <f aca="true" t="shared" si="56" ref="L91:L96">SUM(J91:K91)</f>
        <v>1350</v>
      </c>
      <c r="M91" s="42">
        <f>M90</f>
        <v>46.44</v>
      </c>
      <c r="N91" s="43">
        <f aca="true" t="shared" si="57" ref="N91:N96">ROUNDDOWN(J91*M91,0)</f>
        <v>57492</v>
      </c>
      <c r="O91" s="43">
        <f aca="true" t="shared" si="58" ref="O91:O96">ROUNDDOWN(K91*M91,0)</f>
        <v>5201</v>
      </c>
      <c r="P91" s="43">
        <f aca="true" t="shared" si="59" ref="P91:P98">SUM(N91:O91)</f>
        <v>62693</v>
      </c>
    </row>
    <row r="92" spans="1:16" ht="13.5" customHeight="1">
      <c r="A92" s="147">
        <v>6</v>
      </c>
      <c r="B92" s="43">
        <v>1863</v>
      </c>
      <c r="C92" s="46">
        <f t="shared" si="50"/>
        <v>1.2</v>
      </c>
      <c r="D92" s="43">
        <v>124</v>
      </c>
      <c r="E92" s="47">
        <f t="shared" si="51"/>
        <v>5.1</v>
      </c>
      <c r="F92" s="43">
        <f t="shared" si="52"/>
        <v>1987</v>
      </c>
      <c r="G92" s="47">
        <f t="shared" si="53"/>
        <v>1.4</v>
      </c>
      <c r="H92" s="42">
        <v>1</v>
      </c>
      <c r="I92" s="42">
        <v>0.7</v>
      </c>
      <c r="J92" s="43">
        <f t="shared" si="54"/>
        <v>1863</v>
      </c>
      <c r="K92" s="43">
        <f t="shared" si="55"/>
        <v>86</v>
      </c>
      <c r="L92" s="43">
        <f t="shared" si="56"/>
        <v>1949</v>
      </c>
      <c r="M92" s="42">
        <f aca="true" t="shared" si="60" ref="M92:M101">M91</f>
        <v>46.44</v>
      </c>
      <c r="N92" s="43">
        <f t="shared" si="57"/>
        <v>86517</v>
      </c>
      <c r="O92" s="43">
        <f t="shared" si="58"/>
        <v>3993</v>
      </c>
      <c r="P92" s="43">
        <f t="shared" si="59"/>
        <v>90510</v>
      </c>
    </row>
    <row r="93" spans="1:16" ht="13.5" customHeight="1">
      <c r="A93" s="147">
        <v>7</v>
      </c>
      <c r="B93" s="43">
        <v>2103</v>
      </c>
      <c r="C93" s="46">
        <f t="shared" si="50"/>
        <v>0.6</v>
      </c>
      <c r="D93" s="43">
        <v>915</v>
      </c>
      <c r="E93" s="47">
        <f t="shared" si="51"/>
        <v>2</v>
      </c>
      <c r="F93" s="43">
        <f t="shared" si="52"/>
        <v>3018</v>
      </c>
      <c r="G93" s="47">
        <f t="shared" si="53"/>
        <v>1</v>
      </c>
      <c r="H93" s="42">
        <v>1</v>
      </c>
      <c r="I93" s="42">
        <v>0.7</v>
      </c>
      <c r="J93" s="43">
        <f t="shared" si="54"/>
        <v>2103</v>
      </c>
      <c r="K93" s="43">
        <f t="shared" si="55"/>
        <v>640</v>
      </c>
      <c r="L93" s="43">
        <f t="shared" si="56"/>
        <v>2743</v>
      </c>
      <c r="M93" s="42">
        <f t="shared" si="60"/>
        <v>46.44</v>
      </c>
      <c r="N93" s="43">
        <f t="shared" si="57"/>
        <v>97663</v>
      </c>
      <c r="O93" s="43">
        <f t="shared" si="58"/>
        <v>29721</v>
      </c>
      <c r="P93" s="43">
        <f t="shared" si="59"/>
        <v>127384</v>
      </c>
    </row>
    <row r="94" spans="1:16" ht="13.5" customHeight="1">
      <c r="A94" s="147">
        <v>8</v>
      </c>
      <c r="B94" s="43">
        <v>1280</v>
      </c>
      <c r="C94" s="46">
        <f t="shared" si="50"/>
        <v>0.8</v>
      </c>
      <c r="D94" s="43">
        <v>149</v>
      </c>
      <c r="E94" s="47">
        <f t="shared" si="51"/>
        <v>-6.3</v>
      </c>
      <c r="F94" s="43">
        <f t="shared" si="52"/>
        <v>1429</v>
      </c>
      <c r="G94" s="47">
        <f t="shared" si="53"/>
        <v>0</v>
      </c>
      <c r="H94" s="42">
        <v>1</v>
      </c>
      <c r="I94" s="42">
        <v>0.7</v>
      </c>
      <c r="J94" s="43">
        <f t="shared" si="54"/>
        <v>1280</v>
      </c>
      <c r="K94" s="43">
        <f t="shared" si="55"/>
        <v>104</v>
      </c>
      <c r="L94" s="43">
        <f t="shared" si="56"/>
        <v>1384</v>
      </c>
      <c r="M94" s="42">
        <f t="shared" si="60"/>
        <v>46.44</v>
      </c>
      <c r="N94" s="43">
        <f t="shared" si="57"/>
        <v>59443</v>
      </c>
      <c r="O94" s="43">
        <f t="shared" si="58"/>
        <v>4829</v>
      </c>
      <c r="P94" s="43">
        <f t="shared" si="59"/>
        <v>64272</v>
      </c>
    </row>
    <row r="95" spans="1:16" ht="13.5" customHeight="1">
      <c r="A95" s="147">
        <v>9</v>
      </c>
      <c r="B95" s="43">
        <v>1559</v>
      </c>
      <c r="C95" s="46">
        <f t="shared" si="50"/>
        <v>-0.1</v>
      </c>
      <c r="D95" s="43">
        <v>394</v>
      </c>
      <c r="E95" s="47">
        <f t="shared" si="51"/>
        <v>2.9</v>
      </c>
      <c r="F95" s="43">
        <f t="shared" si="52"/>
        <v>1953</v>
      </c>
      <c r="G95" s="47">
        <f t="shared" si="53"/>
        <v>0.5</v>
      </c>
      <c r="H95" s="42">
        <v>1</v>
      </c>
      <c r="I95" s="42">
        <v>0.7</v>
      </c>
      <c r="J95" s="43">
        <f t="shared" si="54"/>
        <v>1559</v>
      </c>
      <c r="K95" s="43">
        <f t="shared" si="55"/>
        <v>275</v>
      </c>
      <c r="L95" s="43">
        <f t="shared" si="56"/>
        <v>1834</v>
      </c>
      <c r="M95" s="42">
        <f t="shared" si="60"/>
        <v>46.44</v>
      </c>
      <c r="N95" s="43">
        <f t="shared" si="57"/>
        <v>72399</v>
      </c>
      <c r="O95" s="43">
        <f t="shared" si="58"/>
        <v>12771</v>
      </c>
      <c r="P95" s="43">
        <f t="shared" si="59"/>
        <v>85170</v>
      </c>
    </row>
    <row r="96" spans="1:16" ht="13.5" customHeight="1">
      <c r="A96" s="147">
        <v>10</v>
      </c>
      <c r="B96" s="43">
        <v>2151</v>
      </c>
      <c r="C96" s="46">
        <f t="shared" si="50"/>
        <v>1</v>
      </c>
      <c r="D96" s="43">
        <v>2974</v>
      </c>
      <c r="E96" s="47">
        <f t="shared" si="51"/>
        <v>0.7</v>
      </c>
      <c r="F96" s="43">
        <f t="shared" si="52"/>
        <v>5125</v>
      </c>
      <c r="G96" s="47">
        <f t="shared" si="53"/>
        <v>0.8</v>
      </c>
      <c r="H96" s="42">
        <v>1</v>
      </c>
      <c r="I96" s="42">
        <v>0.7</v>
      </c>
      <c r="J96" s="43">
        <f t="shared" si="54"/>
        <v>2151</v>
      </c>
      <c r="K96" s="43">
        <f t="shared" si="55"/>
        <v>2081</v>
      </c>
      <c r="L96" s="43">
        <f t="shared" si="56"/>
        <v>4232</v>
      </c>
      <c r="M96" s="42">
        <f t="shared" si="60"/>
        <v>46.44</v>
      </c>
      <c r="N96" s="43">
        <f t="shared" si="57"/>
        <v>99892</v>
      </c>
      <c r="O96" s="43">
        <f t="shared" si="58"/>
        <v>96641</v>
      </c>
      <c r="P96" s="43">
        <f t="shared" si="59"/>
        <v>196533</v>
      </c>
    </row>
    <row r="97" spans="1:16" ht="13.5" customHeight="1">
      <c r="A97" s="149">
        <v>11</v>
      </c>
      <c r="B97" s="62">
        <v>675</v>
      </c>
      <c r="C97" s="64">
        <f t="shared" si="50"/>
        <v>2.9</v>
      </c>
      <c r="D97" s="62">
        <v>337</v>
      </c>
      <c r="E97" s="47">
        <f t="shared" si="51"/>
        <v>6.6</v>
      </c>
      <c r="F97" s="43">
        <f t="shared" si="52"/>
        <v>1012</v>
      </c>
      <c r="G97" s="47">
        <f t="shared" si="53"/>
        <v>4.1</v>
      </c>
      <c r="H97" s="52">
        <v>1</v>
      </c>
      <c r="I97" s="52">
        <v>0.7</v>
      </c>
      <c r="J97" s="49">
        <f>B97*H97</f>
        <v>675</v>
      </c>
      <c r="K97" s="49">
        <f>ROUNDDOWN(D97*I97,0)</f>
        <v>235</v>
      </c>
      <c r="L97" s="49">
        <f>SUM(J97:K97)</f>
        <v>910</v>
      </c>
      <c r="M97" s="42">
        <f t="shared" si="60"/>
        <v>46.44</v>
      </c>
      <c r="N97" s="49">
        <f>ROUNDDOWN(J97*M97,0)</f>
        <v>31347</v>
      </c>
      <c r="O97" s="49">
        <f>ROUNDDOWN(K97*M97,0)</f>
        <v>10913</v>
      </c>
      <c r="P97" s="49">
        <f t="shared" si="59"/>
        <v>42260</v>
      </c>
    </row>
    <row r="98" spans="1:16" ht="13.5" customHeight="1">
      <c r="A98" s="147">
        <v>12</v>
      </c>
      <c r="B98" s="62">
        <v>451</v>
      </c>
      <c r="C98" s="64">
        <f t="shared" si="50"/>
        <v>3.4</v>
      </c>
      <c r="D98" s="62">
        <v>582</v>
      </c>
      <c r="E98" s="47">
        <f t="shared" si="51"/>
        <v>8.2</v>
      </c>
      <c r="F98" s="43">
        <f t="shared" si="52"/>
        <v>1033</v>
      </c>
      <c r="G98" s="47">
        <f t="shared" si="53"/>
        <v>6.1</v>
      </c>
      <c r="H98" s="42">
        <v>1</v>
      </c>
      <c r="I98" s="42">
        <v>0.7</v>
      </c>
      <c r="J98" s="43">
        <f>B98*H98</f>
        <v>451</v>
      </c>
      <c r="K98" s="43">
        <f>ROUNDDOWN(D98*I98,0)</f>
        <v>407</v>
      </c>
      <c r="L98" s="43">
        <f>SUM(J98:K98)</f>
        <v>858</v>
      </c>
      <c r="M98" s="42">
        <f t="shared" si="60"/>
        <v>46.44</v>
      </c>
      <c r="N98" s="43">
        <f>ROUNDDOWN(J98*M98,0)</f>
        <v>20944</v>
      </c>
      <c r="O98" s="43">
        <f>ROUNDDOWN(K98*M98,0)</f>
        <v>18901</v>
      </c>
      <c r="P98" s="43">
        <f t="shared" si="59"/>
        <v>39845</v>
      </c>
    </row>
    <row r="99" spans="1:16" ht="13.5" customHeight="1">
      <c r="A99" s="149">
        <v>1</v>
      </c>
      <c r="B99" s="62">
        <v>3025</v>
      </c>
      <c r="C99" s="64">
        <f t="shared" si="50"/>
        <v>1.1</v>
      </c>
      <c r="D99" s="62">
        <v>620</v>
      </c>
      <c r="E99" s="47">
        <f t="shared" si="51"/>
        <v>0.8</v>
      </c>
      <c r="F99" s="43">
        <f t="shared" si="52"/>
        <v>3645</v>
      </c>
      <c r="G99" s="47">
        <f t="shared" si="53"/>
        <v>1.1</v>
      </c>
      <c r="H99" s="52">
        <v>1</v>
      </c>
      <c r="I99" s="52">
        <v>0.7</v>
      </c>
      <c r="J99" s="49">
        <f>B99*H99</f>
        <v>3025</v>
      </c>
      <c r="K99" s="49">
        <f>ROUNDDOWN(D99*I99,0)</f>
        <v>434</v>
      </c>
      <c r="L99" s="49">
        <f>SUM(J99:K99)</f>
        <v>3459</v>
      </c>
      <c r="M99" s="52">
        <f t="shared" si="60"/>
        <v>46.44</v>
      </c>
      <c r="N99" s="49">
        <f>ROUNDDOWN(J99*M99,0)</f>
        <v>140481</v>
      </c>
      <c r="O99" s="49">
        <f>ROUNDDOWN(K99*M99,0)</f>
        <v>20154</v>
      </c>
      <c r="P99" s="49">
        <f>SUM(N99:O99)</f>
        <v>160635</v>
      </c>
    </row>
    <row r="100" spans="1:16" ht="13.5" customHeight="1">
      <c r="A100" s="147">
        <v>2</v>
      </c>
      <c r="B100" s="62">
        <v>556</v>
      </c>
      <c r="C100" s="64">
        <f t="shared" si="50"/>
        <v>2.6</v>
      </c>
      <c r="D100" s="62">
        <v>359</v>
      </c>
      <c r="E100" s="47">
        <f t="shared" si="51"/>
        <v>3.2</v>
      </c>
      <c r="F100" s="43">
        <f t="shared" si="52"/>
        <v>915</v>
      </c>
      <c r="G100" s="47">
        <f t="shared" si="53"/>
        <v>2.8</v>
      </c>
      <c r="H100" s="42">
        <v>1</v>
      </c>
      <c r="I100" s="42">
        <v>0.7</v>
      </c>
      <c r="J100" s="43">
        <f>B100*H100</f>
        <v>556</v>
      </c>
      <c r="K100" s="43">
        <f>ROUNDDOWN(D100*I100,0)</f>
        <v>251</v>
      </c>
      <c r="L100" s="43">
        <f>SUM(J100:K100)</f>
        <v>807</v>
      </c>
      <c r="M100" s="42">
        <f t="shared" si="60"/>
        <v>46.44</v>
      </c>
      <c r="N100" s="43">
        <f>ROUNDDOWN(J100*M100,0)</f>
        <v>25820</v>
      </c>
      <c r="O100" s="43">
        <f>ROUNDDOWN(K100*M100,0)</f>
        <v>11656</v>
      </c>
      <c r="P100" s="43">
        <f>SUM(N100:O100)</f>
        <v>37476</v>
      </c>
    </row>
    <row r="101" spans="1:16" ht="13.5" customHeight="1">
      <c r="A101" s="147">
        <v>3</v>
      </c>
      <c r="B101" s="62">
        <v>1332</v>
      </c>
      <c r="C101" s="64">
        <f t="shared" si="50"/>
        <v>0.5</v>
      </c>
      <c r="D101" s="62">
        <v>711</v>
      </c>
      <c r="E101" s="47">
        <f t="shared" si="51"/>
        <v>0</v>
      </c>
      <c r="F101" s="43">
        <f t="shared" si="52"/>
        <v>2043</v>
      </c>
      <c r="G101" s="47">
        <f t="shared" si="53"/>
        <v>0.3</v>
      </c>
      <c r="H101" s="42">
        <v>1</v>
      </c>
      <c r="I101" s="42">
        <v>0.7</v>
      </c>
      <c r="J101" s="43">
        <f>B101*H101</f>
        <v>1332</v>
      </c>
      <c r="K101" s="43">
        <f>ROUNDDOWN(D101*I101,0)</f>
        <v>497</v>
      </c>
      <c r="L101" s="43">
        <f>SUM(J101:K101)</f>
        <v>1829</v>
      </c>
      <c r="M101" s="42">
        <f t="shared" si="60"/>
        <v>46.44</v>
      </c>
      <c r="N101" s="43">
        <f>ROUNDDOWN(J101*M101,0)</f>
        <v>61858</v>
      </c>
      <c r="O101" s="43">
        <f>ROUNDDOWN(K101*M101,0)</f>
        <v>23080</v>
      </c>
      <c r="P101" s="43">
        <f>SUM(N101:O101)</f>
        <v>84938</v>
      </c>
    </row>
    <row r="102" spans="1:16" ht="13.5" customHeight="1">
      <c r="A102" s="147" t="s">
        <v>48</v>
      </c>
      <c r="B102" s="43">
        <f>SUM(B90:B101)</f>
        <v>24170</v>
      </c>
      <c r="C102" s="46">
        <f>ROUND((B102/B85-1)*100,1)</f>
        <v>0.7</v>
      </c>
      <c r="D102" s="43">
        <f>SUM(D90:D101)</f>
        <v>7968</v>
      </c>
      <c r="E102" s="47">
        <f t="shared" si="51"/>
        <v>1.7</v>
      </c>
      <c r="F102" s="43">
        <f t="shared" si="52"/>
        <v>32138</v>
      </c>
      <c r="G102" s="47">
        <f t="shared" si="53"/>
        <v>1</v>
      </c>
      <c r="H102" s="42"/>
      <c r="I102" s="42"/>
      <c r="J102" s="43">
        <f>SUM(J90:J101)</f>
        <v>24170</v>
      </c>
      <c r="K102" s="43">
        <f>SUM(K90:K101)</f>
        <v>5572</v>
      </c>
      <c r="L102" s="43">
        <f>SUM(L90:L101)</f>
        <v>29742</v>
      </c>
      <c r="M102" s="42"/>
      <c r="N102" s="43">
        <f>SUM(N90:N101)</f>
        <v>1122450</v>
      </c>
      <c r="O102" s="43">
        <f>SUM(O90:O101)</f>
        <v>258758</v>
      </c>
      <c r="P102" s="43">
        <f>SUM(P90:P101)</f>
        <v>1381208</v>
      </c>
    </row>
    <row r="103" spans="2:12" ht="13.5" customHeight="1">
      <c r="B103" s="91">
        <f>B102-B85</f>
        <v>178</v>
      </c>
      <c r="D103" s="91">
        <f>D102-D85</f>
        <v>136</v>
      </c>
      <c r="F103" s="91">
        <f>F102-F85</f>
        <v>314</v>
      </c>
      <c r="L103" s="91">
        <f>L102-L85</f>
        <v>273</v>
      </c>
    </row>
    <row r="104" spans="2:12" ht="13.5" customHeight="1">
      <c r="B104" s="91"/>
      <c r="D104" s="91"/>
      <c r="F104" s="91"/>
      <c r="L104" s="91"/>
    </row>
    <row r="105" ht="13.5" customHeight="1">
      <c r="A105" s="33" t="s">
        <v>95</v>
      </c>
    </row>
    <row r="106" spans="1:16" ht="13.5" customHeight="1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8" t="s">
        <v>43</v>
      </c>
      <c r="K106" s="168"/>
      <c r="L106" s="168"/>
      <c r="M106" s="169" t="s">
        <v>91</v>
      </c>
      <c r="N106" s="167" t="s">
        <v>45</v>
      </c>
      <c r="O106" s="167"/>
      <c r="P106" s="167"/>
    </row>
    <row r="107" spans="1:16" ht="26.25">
      <c r="A107" s="166"/>
      <c r="B107" s="131" t="s">
        <v>92</v>
      </c>
      <c r="C107" s="45" t="s">
        <v>52</v>
      </c>
      <c r="D107" s="131" t="s">
        <v>93</v>
      </c>
      <c r="E107" s="45" t="s">
        <v>52</v>
      </c>
      <c r="F107" s="148" t="s">
        <v>48</v>
      </c>
      <c r="G107" s="45" t="s">
        <v>52</v>
      </c>
      <c r="H107" s="132" t="s">
        <v>92</v>
      </c>
      <c r="I107" s="132" t="s">
        <v>93</v>
      </c>
      <c r="J107" s="131" t="s">
        <v>92</v>
      </c>
      <c r="K107" s="131" t="s">
        <v>93</v>
      </c>
      <c r="L107" s="148" t="s">
        <v>48</v>
      </c>
      <c r="M107" s="162"/>
      <c r="N107" s="131" t="s">
        <v>92</v>
      </c>
      <c r="O107" s="131" t="s">
        <v>94</v>
      </c>
      <c r="P107" s="148" t="s">
        <v>48</v>
      </c>
    </row>
    <row r="108" spans="1:16" ht="13.5" customHeight="1">
      <c r="A108" s="147">
        <v>4</v>
      </c>
      <c r="B108" s="43">
        <v>7911</v>
      </c>
      <c r="C108" s="46">
        <f aca="true" t="shared" si="61" ref="C108:C120">ROUND((B108/B90-1)*100,1)</f>
        <v>-0.3</v>
      </c>
      <c r="D108" s="43">
        <v>663</v>
      </c>
      <c r="E108" s="47">
        <f aca="true" t="shared" si="62" ref="E108:E120">ROUND((D108/D90-1)*100,1)</f>
        <v>3.1</v>
      </c>
      <c r="F108" s="43">
        <f>SUM(B108,D108)</f>
        <v>8574</v>
      </c>
      <c r="G108" s="47">
        <f aca="true" t="shared" si="63" ref="G108:G120">ROUND((F108/F90-1)*100,1)</f>
        <v>-0.1</v>
      </c>
      <c r="H108" s="42">
        <v>1</v>
      </c>
      <c r="I108" s="42">
        <v>0.7</v>
      </c>
      <c r="J108" s="43">
        <f>B108*H108</f>
        <v>7911</v>
      </c>
      <c r="K108" s="43">
        <f aca="true" t="shared" si="64" ref="K108:K119">ROUNDDOWN(D108*I108,0)</f>
        <v>464</v>
      </c>
      <c r="L108" s="43">
        <f>SUM(J108:K108)</f>
        <v>8375</v>
      </c>
      <c r="M108" s="68">
        <v>42.64</v>
      </c>
      <c r="N108" s="43">
        <f>ROUNDDOWN(J108*M108,0)</f>
        <v>337325</v>
      </c>
      <c r="O108" s="43">
        <f>ROUNDDOWN(K108*M108,0)</f>
        <v>19784</v>
      </c>
      <c r="P108" s="43">
        <f>SUM(N108:O108)</f>
        <v>357109</v>
      </c>
    </row>
    <row r="109" spans="1:16" ht="13.5" customHeight="1">
      <c r="A109" s="147">
        <v>5</v>
      </c>
      <c r="B109" s="43">
        <v>1261</v>
      </c>
      <c r="C109" s="46">
        <f t="shared" si="61"/>
        <v>1.9</v>
      </c>
      <c r="D109" s="43">
        <v>182</v>
      </c>
      <c r="E109" s="47">
        <f t="shared" si="62"/>
        <v>13.8</v>
      </c>
      <c r="F109" s="43">
        <f aca="true" t="shared" si="65" ref="F109:F120">SUM(B109,D109)</f>
        <v>1443</v>
      </c>
      <c r="G109" s="47">
        <f t="shared" si="63"/>
        <v>3.2</v>
      </c>
      <c r="H109" s="42">
        <v>1</v>
      </c>
      <c r="I109" s="42">
        <v>0.7</v>
      </c>
      <c r="J109" s="43">
        <f aca="true" t="shared" si="66" ref="J109:J114">B109*H109</f>
        <v>1261</v>
      </c>
      <c r="K109" s="43">
        <f t="shared" si="64"/>
        <v>127</v>
      </c>
      <c r="L109" s="43">
        <f aca="true" t="shared" si="67" ref="L109:L114">SUM(J109:K109)</f>
        <v>1388</v>
      </c>
      <c r="M109" s="42">
        <f>M108</f>
        <v>42.64</v>
      </c>
      <c r="N109" s="43">
        <f aca="true" t="shared" si="68" ref="N109:N114">ROUNDDOWN(J109*M109,0)</f>
        <v>53769</v>
      </c>
      <c r="O109" s="43">
        <f aca="true" t="shared" si="69" ref="O109:O114">ROUNDDOWN(K109*M109,0)</f>
        <v>5415</v>
      </c>
      <c r="P109" s="43">
        <f aca="true" t="shared" si="70" ref="P109:P116">SUM(N109:O109)</f>
        <v>59184</v>
      </c>
    </row>
    <row r="110" spans="1:16" ht="13.5" customHeight="1">
      <c r="A110" s="147">
        <v>6</v>
      </c>
      <c r="B110" s="43">
        <v>1866</v>
      </c>
      <c r="C110" s="46">
        <f t="shared" si="61"/>
        <v>0.2</v>
      </c>
      <c r="D110" s="43">
        <v>143</v>
      </c>
      <c r="E110" s="47">
        <f t="shared" si="62"/>
        <v>15.3</v>
      </c>
      <c r="F110" s="43">
        <f t="shared" si="65"/>
        <v>2009</v>
      </c>
      <c r="G110" s="47">
        <f t="shared" si="63"/>
        <v>1.1</v>
      </c>
      <c r="H110" s="42">
        <v>1</v>
      </c>
      <c r="I110" s="42">
        <v>0.7</v>
      </c>
      <c r="J110" s="43">
        <f t="shared" si="66"/>
        <v>1866</v>
      </c>
      <c r="K110" s="43">
        <f t="shared" si="64"/>
        <v>100</v>
      </c>
      <c r="L110" s="43">
        <f t="shared" si="67"/>
        <v>1966</v>
      </c>
      <c r="M110" s="42">
        <f aca="true" t="shared" si="71" ref="M110:M119">M109</f>
        <v>42.64</v>
      </c>
      <c r="N110" s="43">
        <f t="shared" si="68"/>
        <v>79566</v>
      </c>
      <c r="O110" s="43">
        <f t="shared" si="69"/>
        <v>4264</v>
      </c>
      <c r="P110" s="43">
        <f t="shared" si="70"/>
        <v>83830</v>
      </c>
    </row>
    <row r="111" spans="1:16" ht="13.5" customHeight="1">
      <c r="A111" s="147">
        <v>7</v>
      </c>
      <c r="B111" s="43">
        <v>2087</v>
      </c>
      <c r="C111" s="46">
        <f t="shared" si="61"/>
        <v>-0.8</v>
      </c>
      <c r="D111" s="43">
        <v>976</v>
      </c>
      <c r="E111" s="47">
        <f t="shared" si="62"/>
        <v>6.7</v>
      </c>
      <c r="F111" s="43">
        <f t="shared" si="65"/>
        <v>3063</v>
      </c>
      <c r="G111" s="47">
        <f t="shared" si="63"/>
        <v>1.5</v>
      </c>
      <c r="H111" s="42">
        <v>1</v>
      </c>
      <c r="I111" s="42">
        <v>0.7</v>
      </c>
      <c r="J111" s="43">
        <f>B111*H111</f>
        <v>2087</v>
      </c>
      <c r="K111" s="43">
        <f t="shared" si="64"/>
        <v>683</v>
      </c>
      <c r="L111" s="43">
        <f t="shared" si="67"/>
        <v>2770</v>
      </c>
      <c r="M111" s="42">
        <f t="shared" si="71"/>
        <v>42.64</v>
      </c>
      <c r="N111" s="43">
        <f t="shared" si="68"/>
        <v>88989</v>
      </c>
      <c r="O111" s="43">
        <f t="shared" si="69"/>
        <v>29123</v>
      </c>
      <c r="P111" s="43">
        <f t="shared" si="70"/>
        <v>118112</v>
      </c>
    </row>
    <row r="112" spans="1:16" ht="13.5" customHeight="1">
      <c r="A112" s="147">
        <v>8</v>
      </c>
      <c r="B112" s="43">
        <v>1272</v>
      </c>
      <c r="C112" s="46">
        <f t="shared" si="61"/>
        <v>-0.6</v>
      </c>
      <c r="D112" s="43">
        <v>149</v>
      </c>
      <c r="E112" s="47">
        <f t="shared" si="62"/>
        <v>0</v>
      </c>
      <c r="F112" s="43">
        <f t="shared" si="65"/>
        <v>1421</v>
      </c>
      <c r="G112" s="47">
        <f t="shared" si="63"/>
        <v>-0.6</v>
      </c>
      <c r="H112" s="42">
        <v>1</v>
      </c>
      <c r="I112" s="42">
        <v>0.7</v>
      </c>
      <c r="J112" s="43">
        <f t="shared" si="66"/>
        <v>1272</v>
      </c>
      <c r="K112" s="43">
        <f t="shared" si="64"/>
        <v>104</v>
      </c>
      <c r="L112" s="43">
        <f t="shared" si="67"/>
        <v>1376</v>
      </c>
      <c r="M112" s="42">
        <f t="shared" si="71"/>
        <v>42.64</v>
      </c>
      <c r="N112" s="43">
        <f t="shared" si="68"/>
        <v>54238</v>
      </c>
      <c r="O112" s="43">
        <f t="shared" si="69"/>
        <v>4434</v>
      </c>
      <c r="P112" s="43">
        <f t="shared" si="70"/>
        <v>58672</v>
      </c>
    </row>
    <row r="113" spans="1:16" ht="13.5" customHeight="1">
      <c r="A113" s="147">
        <v>9</v>
      </c>
      <c r="B113" s="43">
        <v>1553</v>
      </c>
      <c r="C113" s="46">
        <f t="shared" si="61"/>
        <v>-0.4</v>
      </c>
      <c r="D113" s="43">
        <v>406</v>
      </c>
      <c r="E113" s="47">
        <f t="shared" si="62"/>
        <v>3</v>
      </c>
      <c r="F113" s="43">
        <f t="shared" si="65"/>
        <v>1959</v>
      </c>
      <c r="G113" s="47">
        <f t="shared" si="63"/>
        <v>0.3</v>
      </c>
      <c r="H113" s="42">
        <v>1</v>
      </c>
      <c r="I113" s="42">
        <v>0.7</v>
      </c>
      <c r="J113" s="43">
        <f t="shared" si="66"/>
        <v>1553</v>
      </c>
      <c r="K113" s="43">
        <f t="shared" si="64"/>
        <v>284</v>
      </c>
      <c r="L113" s="43">
        <f t="shared" si="67"/>
        <v>1837</v>
      </c>
      <c r="M113" s="42">
        <f t="shared" si="71"/>
        <v>42.64</v>
      </c>
      <c r="N113" s="43">
        <f t="shared" si="68"/>
        <v>66219</v>
      </c>
      <c r="O113" s="43">
        <f t="shared" si="69"/>
        <v>12109</v>
      </c>
      <c r="P113" s="43">
        <f t="shared" si="70"/>
        <v>78328</v>
      </c>
    </row>
    <row r="114" spans="1:16" ht="13.5" customHeight="1">
      <c r="A114" s="147">
        <v>10</v>
      </c>
      <c r="B114" s="43">
        <v>2151</v>
      </c>
      <c r="C114" s="46">
        <f t="shared" si="61"/>
        <v>0</v>
      </c>
      <c r="D114" s="62">
        <v>3097</v>
      </c>
      <c r="E114" s="47">
        <f t="shared" si="62"/>
        <v>4.1</v>
      </c>
      <c r="F114" s="43">
        <f t="shared" si="65"/>
        <v>5248</v>
      </c>
      <c r="G114" s="47">
        <f t="shared" si="63"/>
        <v>2.4</v>
      </c>
      <c r="H114" s="42">
        <v>1</v>
      </c>
      <c r="I114" s="42">
        <v>0.7</v>
      </c>
      <c r="J114" s="43">
        <f t="shared" si="66"/>
        <v>2151</v>
      </c>
      <c r="K114" s="43">
        <f t="shared" si="64"/>
        <v>2167</v>
      </c>
      <c r="L114" s="43">
        <f t="shared" si="67"/>
        <v>4318</v>
      </c>
      <c r="M114" s="42">
        <f t="shared" si="71"/>
        <v>42.64</v>
      </c>
      <c r="N114" s="43">
        <f t="shared" si="68"/>
        <v>91718</v>
      </c>
      <c r="O114" s="43">
        <f t="shared" si="69"/>
        <v>92400</v>
      </c>
      <c r="P114" s="43">
        <f t="shared" si="70"/>
        <v>184118</v>
      </c>
    </row>
    <row r="115" spans="1:16" s="100" customFormat="1" ht="13.5" customHeight="1">
      <c r="A115" s="97">
        <v>11</v>
      </c>
      <c r="B115" s="62">
        <v>681</v>
      </c>
      <c r="C115" s="64">
        <f t="shared" si="61"/>
        <v>0.9</v>
      </c>
      <c r="D115" s="62">
        <v>382</v>
      </c>
      <c r="E115" s="63">
        <f t="shared" si="62"/>
        <v>13.4</v>
      </c>
      <c r="F115" s="62">
        <f t="shared" si="65"/>
        <v>1063</v>
      </c>
      <c r="G115" s="63">
        <f t="shared" si="63"/>
        <v>5</v>
      </c>
      <c r="H115" s="98">
        <v>1</v>
      </c>
      <c r="I115" s="98">
        <v>0.7</v>
      </c>
      <c r="J115" s="54">
        <f>B115*H115</f>
        <v>681</v>
      </c>
      <c r="K115" s="54">
        <f t="shared" si="64"/>
        <v>267</v>
      </c>
      <c r="L115" s="54">
        <f>SUM(J115:K115)</f>
        <v>948</v>
      </c>
      <c r="M115" s="99">
        <f t="shared" si="71"/>
        <v>42.64</v>
      </c>
      <c r="N115" s="54">
        <f>ROUNDDOWN(J115*M115,0)</f>
        <v>29037</v>
      </c>
      <c r="O115" s="54">
        <f>ROUNDDOWN(K115*M115,0)</f>
        <v>11384</v>
      </c>
      <c r="P115" s="54">
        <f t="shared" si="70"/>
        <v>40421</v>
      </c>
    </row>
    <row r="116" spans="1:16" s="100" customFormat="1" ht="13.5" customHeight="1">
      <c r="A116" s="101">
        <v>12</v>
      </c>
      <c r="B116" s="62">
        <v>438</v>
      </c>
      <c r="C116" s="64">
        <f t="shared" si="61"/>
        <v>-2.9</v>
      </c>
      <c r="D116" s="62">
        <v>596</v>
      </c>
      <c r="E116" s="63">
        <f t="shared" si="62"/>
        <v>2.4</v>
      </c>
      <c r="F116" s="62">
        <f t="shared" si="65"/>
        <v>1034</v>
      </c>
      <c r="G116" s="63">
        <f t="shared" si="63"/>
        <v>0.1</v>
      </c>
      <c r="H116" s="99">
        <v>1</v>
      </c>
      <c r="I116" s="99">
        <v>0.7</v>
      </c>
      <c r="J116" s="62">
        <f>B116*H116</f>
        <v>438</v>
      </c>
      <c r="K116" s="62">
        <f t="shared" si="64"/>
        <v>417</v>
      </c>
      <c r="L116" s="62">
        <f>SUM(J116:K116)</f>
        <v>855</v>
      </c>
      <c r="M116" s="99">
        <f t="shared" si="71"/>
        <v>42.64</v>
      </c>
      <c r="N116" s="62">
        <f>ROUNDDOWN(J116*M116,0)</f>
        <v>18676</v>
      </c>
      <c r="O116" s="62">
        <f>ROUNDDOWN(K116*M116,0)</f>
        <v>17780</v>
      </c>
      <c r="P116" s="62">
        <f t="shared" si="70"/>
        <v>36456</v>
      </c>
    </row>
    <row r="117" spans="1:16" s="100" customFormat="1" ht="13.5" customHeight="1">
      <c r="A117" s="97">
        <v>1</v>
      </c>
      <c r="B117" s="62">
        <v>3028</v>
      </c>
      <c r="C117" s="64">
        <f t="shared" si="61"/>
        <v>0.1</v>
      </c>
      <c r="D117" s="62">
        <v>644</v>
      </c>
      <c r="E117" s="63">
        <f t="shared" si="62"/>
        <v>3.9</v>
      </c>
      <c r="F117" s="62">
        <f t="shared" si="65"/>
        <v>3672</v>
      </c>
      <c r="G117" s="63">
        <f t="shared" si="63"/>
        <v>0.7</v>
      </c>
      <c r="H117" s="98">
        <v>1</v>
      </c>
      <c r="I117" s="98">
        <v>0.7</v>
      </c>
      <c r="J117" s="54">
        <f>B117*H117</f>
        <v>3028</v>
      </c>
      <c r="K117" s="54">
        <f t="shared" si="64"/>
        <v>450</v>
      </c>
      <c r="L117" s="54">
        <f>SUM(J117:K117)</f>
        <v>3478</v>
      </c>
      <c r="M117" s="98">
        <f t="shared" si="71"/>
        <v>42.64</v>
      </c>
      <c r="N117" s="54">
        <f>ROUNDDOWN(J117*M117,0)</f>
        <v>129113</v>
      </c>
      <c r="O117" s="54">
        <f>ROUNDDOWN(K117*M117,0)</f>
        <v>19188</v>
      </c>
      <c r="P117" s="54">
        <f>SUM(N117:O117)</f>
        <v>148301</v>
      </c>
    </row>
    <row r="118" spans="1:16" s="100" customFormat="1" ht="13.5" customHeight="1">
      <c r="A118" s="101">
        <v>2</v>
      </c>
      <c r="B118" s="62">
        <v>554</v>
      </c>
      <c r="C118" s="64">
        <f t="shared" si="61"/>
        <v>-0.4</v>
      </c>
      <c r="D118" s="62">
        <v>350</v>
      </c>
      <c r="E118" s="63">
        <f t="shared" si="62"/>
        <v>-2.5</v>
      </c>
      <c r="F118" s="62">
        <f t="shared" si="65"/>
        <v>904</v>
      </c>
      <c r="G118" s="63">
        <f t="shared" si="63"/>
        <v>-1.2</v>
      </c>
      <c r="H118" s="99">
        <v>1</v>
      </c>
      <c r="I118" s="99">
        <v>0.7</v>
      </c>
      <c r="J118" s="62">
        <f>B118*H118</f>
        <v>554</v>
      </c>
      <c r="K118" s="62">
        <f t="shared" si="64"/>
        <v>245</v>
      </c>
      <c r="L118" s="62">
        <f>SUM(J118:K118)</f>
        <v>799</v>
      </c>
      <c r="M118" s="99">
        <f t="shared" si="71"/>
        <v>42.64</v>
      </c>
      <c r="N118" s="62">
        <f>ROUNDDOWN(J118*M118,0)</f>
        <v>23622</v>
      </c>
      <c r="O118" s="62">
        <f>ROUNDDOWN(K118*M118,0)</f>
        <v>10446</v>
      </c>
      <c r="P118" s="62">
        <f>SUM(N118:O118)</f>
        <v>34068</v>
      </c>
    </row>
    <row r="119" spans="1:16" s="100" customFormat="1" ht="13.5" customHeight="1">
      <c r="A119" s="101">
        <v>3</v>
      </c>
      <c r="B119" s="62">
        <v>1339</v>
      </c>
      <c r="C119" s="64">
        <f t="shared" si="61"/>
        <v>0.5</v>
      </c>
      <c r="D119" s="62">
        <v>747</v>
      </c>
      <c r="E119" s="63">
        <f t="shared" si="62"/>
        <v>5.1</v>
      </c>
      <c r="F119" s="62">
        <f t="shared" si="65"/>
        <v>2086</v>
      </c>
      <c r="G119" s="63">
        <f t="shared" si="63"/>
        <v>2.1</v>
      </c>
      <c r="H119" s="99">
        <v>1</v>
      </c>
      <c r="I119" s="99">
        <v>0.7</v>
      </c>
      <c r="J119" s="62">
        <f>B119*H119</f>
        <v>1339</v>
      </c>
      <c r="K119" s="62">
        <f t="shared" si="64"/>
        <v>522</v>
      </c>
      <c r="L119" s="62">
        <f>SUM(J119:K119)</f>
        <v>1861</v>
      </c>
      <c r="M119" s="99">
        <f t="shared" si="71"/>
        <v>42.64</v>
      </c>
      <c r="N119" s="62">
        <f>ROUNDDOWN(J119*M119,0)</f>
        <v>57094</v>
      </c>
      <c r="O119" s="62">
        <f>ROUNDDOWN(K119*M119,0)</f>
        <v>22258</v>
      </c>
      <c r="P119" s="62">
        <f>SUM(N119:O119)</f>
        <v>79352</v>
      </c>
    </row>
    <row r="120" spans="1:16" ht="13.5" customHeight="1">
      <c r="A120" s="147" t="s">
        <v>48</v>
      </c>
      <c r="B120" s="43">
        <f>SUM(B108:B119)</f>
        <v>24141</v>
      </c>
      <c r="C120" s="46">
        <f t="shared" si="61"/>
        <v>-0.1</v>
      </c>
      <c r="D120" s="43">
        <f>SUM(D108:D119)</f>
        <v>8335</v>
      </c>
      <c r="E120" s="47">
        <f t="shared" si="62"/>
        <v>4.6</v>
      </c>
      <c r="F120" s="43">
        <f t="shared" si="65"/>
        <v>32476</v>
      </c>
      <c r="G120" s="47">
        <f t="shared" si="63"/>
        <v>1.1</v>
      </c>
      <c r="H120" s="42"/>
      <c r="I120" s="42"/>
      <c r="J120" s="43">
        <f>SUM(J108:J119)</f>
        <v>24141</v>
      </c>
      <c r="K120" s="43">
        <f>SUM(K108:K119)</f>
        <v>5830</v>
      </c>
      <c r="L120" s="43">
        <f>SUM(L108:L119)</f>
        <v>29971</v>
      </c>
      <c r="M120" s="42"/>
      <c r="N120" s="43">
        <f>SUM(N108:N119)</f>
        <v>1029366</v>
      </c>
      <c r="O120" s="43">
        <f>SUM(O108:O119)</f>
        <v>248585</v>
      </c>
      <c r="P120" s="43">
        <f>SUM(P108:P119)</f>
        <v>1277951</v>
      </c>
    </row>
    <row r="121" spans="2:12" ht="13.5" customHeight="1">
      <c r="B121" s="91">
        <f>B120-B102</f>
        <v>-29</v>
      </c>
      <c r="D121" s="91">
        <f>D120-D102</f>
        <v>367</v>
      </c>
      <c r="F121" s="91">
        <f>F120-F102</f>
        <v>338</v>
      </c>
      <c r="L121" s="91">
        <f>L120-L102</f>
        <v>229</v>
      </c>
    </row>
    <row r="122" spans="2:12" ht="13.5" customHeight="1">
      <c r="B122" s="91"/>
      <c r="D122" s="91"/>
      <c r="F122" s="91"/>
      <c r="L122" s="91"/>
    </row>
    <row r="123" ht="13.5" customHeight="1">
      <c r="A123" s="33" t="s">
        <v>97</v>
      </c>
    </row>
    <row r="124" spans="1:16" ht="13.5" customHeight="1">
      <c r="A124" s="170" t="s">
        <v>40</v>
      </c>
      <c r="B124" s="159" t="s">
        <v>51</v>
      </c>
      <c r="C124" s="161"/>
      <c r="D124" s="161"/>
      <c r="E124" s="161"/>
      <c r="F124" s="161"/>
      <c r="G124" s="160"/>
      <c r="H124" s="167" t="s">
        <v>42</v>
      </c>
      <c r="I124" s="167"/>
      <c r="J124" s="168" t="s">
        <v>43</v>
      </c>
      <c r="K124" s="168"/>
      <c r="L124" s="168"/>
      <c r="M124" s="169" t="s">
        <v>91</v>
      </c>
      <c r="N124" s="167" t="s">
        <v>45</v>
      </c>
      <c r="O124" s="167"/>
      <c r="P124" s="167"/>
    </row>
    <row r="125" spans="1:16" ht="26.25">
      <c r="A125" s="171"/>
      <c r="B125" s="131" t="s">
        <v>92</v>
      </c>
      <c r="C125" s="45" t="s">
        <v>52</v>
      </c>
      <c r="D125" s="131" t="s">
        <v>93</v>
      </c>
      <c r="E125" s="45" t="s">
        <v>52</v>
      </c>
      <c r="F125" s="148" t="s">
        <v>48</v>
      </c>
      <c r="G125" s="45" t="s">
        <v>52</v>
      </c>
      <c r="H125" s="132" t="s">
        <v>92</v>
      </c>
      <c r="I125" s="132" t="s">
        <v>93</v>
      </c>
      <c r="J125" s="131" t="s">
        <v>92</v>
      </c>
      <c r="K125" s="131" t="s">
        <v>93</v>
      </c>
      <c r="L125" s="148" t="s">
        <v>48</v>
      </c>
      <c r="M125" s="162"/>
      <c r="N125" s="131" t="s">
        <v>92</v>
      </c>
      <c r="O125" s="131" t="s">
        <v>94</v>
      </c>
      <c r="P125" s="148" t="s">
        <v>48</v>
      </c>
    </row>
    <row r="126" spans="1:16" ht="13.5" customHeight="1">
      <c r="A126" s="147">
        <v>4</v>
      </c>
      <c r="B126" s="43">
        <v>7904</v>
      </c>
      <c r="C126" s="46">
        <f aca="true" t="shared" si="72" ref="C126:C138">ROUND((B126/B108-1)*100,1)</f>
        <v>-0.1</v>
      </c>
      <c r="D126" s="43">
        <v>702</v>
      </c>
      <c r="E126" s="47">
        <f aca="true" t="shared" si="73" ref="E126:E138">ROUND((D126/D108-1)*100,1)</f>
        <v>5.9</v>
      </c>
      <c r="F126" s="43">
        <f>SUM(B126,D126)</f>
        <v>8606</v>
      </c>
      <c r="G126" s="47">
        <f aca="true" t="shared" si="74" ref="G126:G138">ROUND((F126/F108-1)*100,1)</f>
        <v>0.4</v>
      </c>
      <c r="H126" s="42">
        <v>1</v>
      </c>
      <c r="I126" s="42">
        <v>0.7</v>
      </c>
      <c r="J126" s="43">
        <f>B126*H126</f>
        <v>7904</v>
      </c>
      <c r="K126" s="43">
        <f>ROUNDDOWN(D126*I126,0)</f>
        <v>491</v>
      </c>
      <c r="L126" s="43">
        <f>SUM(J126:K126)</f>
        <v>8395</v>
      </c>
      <c r="M126" s="68">
        <v>44.82</v>
      </c>
      <c r="N126" s="43">
        <f>ROUNDDOWN(J126*M126,0)</f>
        <v>354257</v>
      </c>
      <c r="O126" s="43">
        <f>ROUNDDOWN(K126*M126,0)</f>
        <v>22006</v>
      </c>
      <c r="P126" s="43">
        <f>SUM(N126:O126)</f>
        <v>376263</v>
      </c>
    </row>
    <row r="127" spans="1:16" ht="13.5" customHeight="1">
      <c r="A127" s="147">
        <v>5</v>
      </c>
      <c r="B127" s="62">
        <v>1277</v>
      </c>
      <c r="C127" s="46">
        <f t="shared" si="72"/>
        <v>1.3</v>
      </c>
      <c r="D127" s="43">
        <v>173</v>
      </c>
      <c r="E127" s="47">
        <f t="shared" si="73"/>
        <v>-4.9</v>
      </c>
      <c r="F127" s="43">
        <f aca="true" t="shared" si="75" ref="F127:F138">SUM(B127,D127)</f>
        <v>1450</v>
      </c>
      <c r="G127" s="47">
        <f t="shared" si="74"/>
        <v>0.5</v>
      </c>
      <c r="H127" s="42">
        <v>1</v>
      </c>
      <c r="I127" s="42">
        <v>0.7</v>
      </c>
      <c r="J127" s="43">
        <f aca="true" t="shared" si="76" ref="J127:J132">B127*H127</f>
        <v>1277</v>
      </c>
      <c r="K127" s="43">
        <f>ROUNDDOWN(D127*I127,0)</f>
        <v>121</v>
      </c>
      <c r="L127" s="43">
        <f aca="true" t="shared" si="77" ref="L127:L132">SUM(J127:K127)</f>
        <v>1398</v>
      </c>
      <c r="M127" s="42">
        <f>M126</f>
        <v>44.82</v>
      </c>
      <c r="N127" s="43">
        <f aca="true" t="shared" si="78" ref="N127:N132">ROUNDDOWN(J127*M127,0)</f>
        <v>57235</v>
      </c>
      <c r="O127" s="43">
        <f aca="true" t="shared" si="79" ref="O127:O132">ROUNDDOWN(K127*M127,0)</f>
        <v>5423</v>
      </c>
      <c r="P127" s="43">
        <f aca="true" t="shared" si="80" ref="P127:P134">SUM(N127:O127)</f>
        <v>62658</v>
      </c>
    </row>
    <row r="128" spans="1:16" ht="13.5" customHeight="1">
      <c r="A128" s="147">
        <v>6</v>
      </c>
      <c r="B128" s="62">
        <v>1867</v>
      </c>
      <c r="C128" s="46">
        <f t="shared" si="72"/>
        <v>0.1</v>
      </c>
      <c r="D128" s="43">
        <v>127</v>
      </c>
      <c r="E128" s="47">
        <f t="shared" si="73"/>
        <v>-11.2</v>
      </c>
      <c r="F128" s="43">
        <f t="shared" si="75"/>
        <v>1994</v>
      </c>
      <c r="G128" s="47">
        <f t="shared" si="74"/>
        <v>-0.7</v>
      </c>
      <c r="H128" s="42">
        <v>1</v>
      </c>
      <c r="I128" s="42">
        <v>0.7</v>
      </c>
      <c r="J128" s="43">
        <f t="shared" si="76"/>
        <v>1867</v>
      </c>
      <c r="K128" s="43">
        <f aca="true" t="shared" si="81" ref="K128:K137">ROUNDDOWN(D128*I128,0)</f>
        <v>88</v>
      </c>
      <c r="L128" s="43">
        <f t="shared" si="77"/>
        <v>1955</v>
      </c>
      <c r="M128" s="42">
        <f aca="true" t="shared" si="82" ref="M128:M137">M127</f>
        <v>44.82</v>
      </c>
      <c r="N128" s="43">
        <f t="shared" si="78"/>
        <v>83678</v>
      </c>
      <c r="O128" s="43">
        <f t="shared" si="79"/>
        <v>3944</v>
      </c>
      <c r="P128" s="43">
        <f t="shared" si="80"/>
        <v>87622</v>
      </c>
    </row>
    <row r="129" spans="1:16" ht="13.5" customHeight="1">
      <c r="A129" s="147">
        <v>7</v>
      </c>
      <c r="B129" s="62">
        <v>2109</v>
      </c>
      <c r="C129" s="46">
        <f t="shared" si="72"/>
        <v>1.1</v>
      </c>
      <c r="D129" s="43">
        <v>979</v>
      </c>
      <c r="E129" s="47">
        <f t="shared" si="73"/>
        <v>0.3</v>
      </c>
      <c r="F129" s="43">
        <f t="shared" si="75"/>
        <v>3088</v>
      </c>
      <c r="G129" s="47">
        <f t="shared" si="74"/>
        <v>0.8</v>
      </c>
      <c r="H129" s="42">
        <v>1</v>
      </c>
      <c r="I129" s="42">
        <v>0.7</v>
      </c>
      <c r="J129" s="43">
        <f t="shared" si="76"/>
        <v>2109</v>
      </c>
      <c r="K129" s="43">
        <f t="shared" si="81"/>
        <v>685</v>
      </c>
      <c r="L129" s="43">
        <f t="shared" si="77"/>
        <v>2794</v>
      </c>
      <c r="M129" s="42">
        <f t="shared" si="82"/>
        <v>44.82</v>
      </c>
      <c r="N129" s="43">
        <f t="shared" si="78"/>
        <v>94525</v>
      </c>
      <c r="O129" s="43">
        <f t="shared" si="79"/>
        <v>30701</v>
      </c>
      <c r="P129" s="43">
        <f t="shared" si="80"/>
        <v>125226</v>
      </c>
    </row>
    <row r="130" spans="1:16" ht="13.5" customHeight="1">
      <c r="A130" s="147">
        <v>8</v>
      </c>
      <c r="B130" s="62">
        <v>1291</v>
      </c>
      <c r="C130" s="46">
        <f t="shared" si="72"/>
        <v>1.5</v>
      </c>
      <c r="D130" s="43">
        <v>155</v>
      </c>
      <c r="E130" s="47">
        <f t="shared" si="73"/>
        <v>4</v>
      </c>
      <c r="F130" s="43">
        <f t="shared" si="75"/>
        <v>1446</v>
      </c>
      <c r="G130" s="47">
        <f t="shared" si="74"/>
        <v>1.8</v>
      </c>
      <c r="H130" s="42">
        <v>1</v>
      </c>
      <c r="I130" s="42">
        <v>0.7</v>
      </c>
      <c r="J130" s="43">
        <f t="shared" si="76"/>
        <v>1291</v>
      </c>
      <c r="K130" s="43">
        <f t="shared" si="81"/>
        <v>108</v>
      </c>
      <c r="L130" s="43">
        <f t="shared" si="77"/>
        <v>1399</v>
      </c>
      <c r="M130" s="42">
        <f t="shared" si="82"/>
        <v>44.82</v>
      </c>
      <c r="N130" s="43">
        <f t="shared" si="78"/>
        <v>57862</v>
      </c>
      <c r="O130" s="43">
        <f t="shared" si="79"/>
        <v>4840</v>
      </c>
      <c r="P130" s="43">
        <f t="shared" si="80"/>
        <v>62702</v>
      </c>
    </row>
    <row r="131" spans="1:16" ht="13.5" customHeight="1">
      <c r="A131" s="147">
        <v>9</v>
      </c>
      <c r="B131" s="62">
        <v>1581</v>
      </c>
      <c r="C131" s="46">
        <f t="shared" si="72"/>
        <v>1.8</v>
      </c>
      <c r="D131" s="43">
        <v>388</v>
      </c>
      <c r="E131" s="47">
        <f t="shared" si="73"/>
        <v>-4.4</v>
      </c>
      <c r="F131" s="43">
        <f t="shared" si="75"/>
        <v>1969</v>
      </c>
      <c r="G131" s="47">
        <f t="shared" si="74"/>
        <v>0.5</v>
      </c>
      <c r="H131" s="42">
        <v>1</v>
      </c>
      <c r="I131" s="42">
        <v>0.7</v>
      </c>
      <c r="J131" s="43">
        <f t="shared" si="76"/>
        <v>1581</v>
      </c>
      <c r="K131" s="43">
        <f t="shared" si="81"/>
        <v>271</v>
      </c>
      <c r="L131" s="43">
        <f t="shared" si="77"/>
        <v>1852</v>
      </c>
      <c r="M131" s="42">
        <f t="shared" si="82"/>
        <v>44.82</v>
      </c>
      <c r="N131" s="43">
        <f t="shared" si="78"/>
        <v>70860</v>
      </c>
      <c r="O131" s="43">
        <f t="shared" si="79"/>
        <v>12146</v>
      </c>
      <c r="P131" s="43">
        <f t="shared" si="80"/>
        <v>83006</v>
      </c>
    </row>
    <row r="132" spans="1:16" ht="13.5" customHeight="1">
      <c r="A132" s="147">
        <v>10</v>
      </c>
      <c r="B132" s="62">
        <v>2182</v>
      </c>
      <c r="C132" s="46">
        <f t="shared" si="72"/>
        <v>1.4</v>
      </c>
      <c r="D132" s="43">
        <v>3113</v>
      </c>
      <c r="E132" s="47">
        <f t="shared" si="73"/>
        <v>0.5</v>
      </c>
      <c r="F132" s="43">
        <f t="shared" si="75"/>
        <v>5295</v>
      </c>
      <c r="G132" s="47">
        <f t="shared" si="74"/>
        <v>0.9</v>
      </c>
      <c r="H132" s="42">
        <v>1</v>
      </c>
      <c r="I132" s="42">
        <v>0.7</v>
      </c>
      <c r="J132" s="43">
        <f t="shared" si="76"/>
        <v>2182</v>
      </c>
      <c r="K132" s="43">
        <f t="shared" si="81"/>
        <v>2179</v>
      </c>
      <c r="L132" s="43">
        <f t="shared" si="77"/>
        <v>4361</v>
      </c>
      <c r="M132" s="42">
        <f t="shared" si="82"/>
        <v>44.82</v>
      </c>
      <c r="N132" s="43">
        <f t="shared" si="78"/>
        <v>97797</v>
      </c>
      <c r="O132" s="43">
        <f t="shared" si="79"/>
        <v>97662</v>
      </c>
      <c r="P132" s="43">
        <f t="shared" si="80"/>
        <v>195459</v>
      </c>
    </row>
    <row r="133" spans="1:16" ht="13.5" customHeight="1">
      <c r="A133" s="149">
        <v>11</v>
      </c>
      <c r="B133" s="106">
        <v>683</v>
      </c>
      <c r="C133" s="46">
        <f t="shared" si="72"/>
        <v>0.3</v>
      </c>
      <c r="D133" s="106">
        <v>352</v>
      </c>
      <c r="E133" s="47">
        <f t="shared" si="73"/>
        <v>-7.9</v>
      </c>
      <c r="F133" s="43">
        <f t="shared" si="75"/>
        <v>1035</v>
      </c>
      <c r="G133" s="47">
        <f t="shared" si="74"/>
        <v>-2.6</v>
      </c>
      <c r="H133" s="52">
        <v>1</v>
      </c>
      <c r="I133" s="52">
        <v>0.7</v>
      </c>
      <c r="J133" s="49">
        <f>B133*H133</f>
        <v>683</v>
      </c>
      <c r="K133" s="49">
        <f t="shared" si="81"/>
        <v>246</v>
      </c>
      <c r="L133" s="49">
        <f>SUM(J133:K133)</f>
        <v>929</v>
      </c>
      <c r="M133" s="42">
        <f t="shared" si="82"/>
        <v>44.82</v>
      </c>
      <c r="N133" s="49">
        <f>ROUNDDOWN(J133*M133,0)</f>
        <v>30612</v>
      </c>
      <c r="O133" s="49">
        <f>ROUNDDOWN(K133*M133,0)</f>
        <v>11025</v>
      </c>
      <c r="P133" s="49">
        <f t="shared" si="80"/>
        <v>41637</v>
      </c>
    </row>
    <row r="134" spans="1:16" ht="13.5" customHeight="1">
      <c r="A134" s="147">
        <v>12</v>
      </c>
      <c r="B134" s="106">
        <v>450</v>
      </c>
      <c r="C134" s="46">
        <f t="shared" si="72"/>
        <v>2.7</v>
      </c>
      <c r="D134" s="106">
        <v>597</v>
      </c>
      <c r="E134" s="47">
        <f t="shared" si="73"/>
        <v>0.2</v>
      </c>
      <c r="F134" s="43">
        <f t="shared" si="75"/>
        <v>1047</v>
      </c>
      <c r="G134" s="47">
        <f t="shared" si="74"/>
        <v>1.3</v>
      </c>
      <c r="H134" s="42">
        <v>1</v>
      </c>
      <c r="I134" s="42">
        <v>0.7</v>
      </c>
      <c r="J134" s="43">
        <f>B134*H134</f>
        <v>450</v>
      </c>
      <c r="K134" s="43">
        <f t="shared" si="81"/>
        <v>417</v>
      </c>
      <c r="L134" s="43">
        <f>SUM(J134:K134)</f>
        <v>867</v>
      </c>
      <c r="M134" s="42">
        <f t="shared" si="82"/>
        <v>44.82</v>
      </c>
      <c r="N134" s="43">
        <f>ROUNDDOWN(J134*M134,0)</f>
        <v>20169</v>
      </c>
      <c r="O134" s="43">
        <f>ROUNDDOWN(K134*M134,0)</f>
        <v>18689</v>
      </c>
      <c r="P134" s="43">
        <f t="shared" si="80"/>
        <v>38858</v>
      </c>
    </row>
    <row r="135" spans="1:16" ht="13.5" customHeight="1">
      <c r="A135" s="149">
        <v>1</v>
      </c>
      <c r="B135" s="106">
        <v>3052</v>
      </c>
      <c r="C135" s="46">
        <f t="shared" si="72"/>
        <v>0.8</v>
      </c>
      <c r="D135" s="106">
        <v>617</v>
      </c>
      <c r="E135" s="47">
        <f t="shared" si="73"/>
        <v>-4.2</v>
      </c>
      <c r="F135" s="43">
        <f t="shared" si="75"/>
        <v>3669</v>
      </c>
      <c r="G135" s="47">
        <f t="shared" si="74"/>
        <v>-0.1</v>
      </c>
      <c r="H135" s="52">
        <v>1</v>
      </c>
      <c r="I135" s="52">
        <v>0.7</v>
      </c>
      <c r="J135" s="49">
        <f>B135*H135</f>
        <v>3052</v>
      </c>
      <c r="K135" s="49">
        <f t="shared" si="81"/>
        <v>431</v>
      </c>
      <c r="L135" s="49">
        <f>SUM(J135:K135)</f>
        <v>3483</v>
      </c>
      <c r="M135" s="52">
        <f t="shared" si="82"/>
        <v>44.82</v>
      </c>
      <c r="N135" s="49">
        <f>ROUNDDOWN(J135*M135,0)</f>
        <v>136790</v>
      </c>
      <c r="O135" s="49">
        <f>ROUNDDOWN(K135*M135,0)</f>
        <v>19317</v>
      </c>
      <c r="P135" s="49">
        <f>SUM(N135:O135)</f>
        <v>156107</v>
      </c>
    </row>
    <row r="136" spans="1:16" ht="13.5" customHeight="1">
      <c r="A136" s="147">
        <v>2</v>
      </c>
      <c r="B136" s="106">
        <v>574</v>
      </c>
      <c r="C136" s="46">
        <f t="shared" si="72"/>
        <v>3.6</v>
      </c>
      <c r="D136" s="106">
        <v>375</v>
      </c>
      <c r="E136" s="47">
        <f t="shared" si="73"/>
        <v>7.1</v>
      </c>
      <c r="F136" s="43">
        <f t="shared" si="75"/>
        <v>949</v>
      </c>
      <c r="G136" s="47">
        <f t="shared" si="74"/>
        <v>5</v>
      </c>
      <c r="H136" s="42">
        <v>1</v>
      </c>
      <c r="I136" s="42">
        <v>0.7</v>
      </c>
      <c r="J136" s="43">
        <f>B136*H136</f>
        <v>574</v>
      </c>
      <c r="K136" s="43">
        <f t="shared" si="81"/>
        <v>262</v>
      </c>
      <c r="L136" s="43">
        <f>SUM(J136:K136)</f>
        <v>836</v>
      </c>
      <c r="M136" s="42">
        <f t="shared" si="82"/>
        <v>44.82</v>
      </c>
      <c r="N136" s="43">
        <f>ROUNDDOWN(J136*M136,0)</f>
        <v>25726</v>
      </c>
      <c r="O136" s="43">
        <f>ROUNDDOWN(K136*M136,0)</f>
        <v>11742</v>
      </c>
      <c r="P136" s="43">
        <f>SUM(N136:O136)</f>
        <v>37468</v>
      </c>
    </row>
    <row r="137" spans="1:16" ht="13.5" customHeight="1">
      <c r="A137" s="147">
        <v>3</v>
      </c>
      <c r="B137" s="106">
        <v>1338</v>
      </c>
      <c r="C137" s="46">
        <f t="shared" si="72"/>
        <v>-0.1</v>
      </c>
      <c r="D137" s="106">
        <v>757</v>
      </c>
      <c r="E137" s="47">
        <f t="shared" si="73"/>
        <v>1.3</v>
      </c>
      <c r="F137" s="43">
        <f t="shared" si="75"/>
        <v>2095</v>
      </c>
      <c r="G137" s="47">
        <f t="shared" si="74"/>
        <v>0.4</v>
      </c>
      <c r="H137" s="42">
        <v>1</v>
      </c>
      <c r="I137" s="42">
        <v>0.7</v>
      </c>
      <c r="J137" s="43">
        <f>B137*H137</f>
        <v>1338</v>
      </c>
      <c r="K137" s="43">
        <f t="shared" si="81"/>
        <v>529</v>
      </c>
      <c r="L137" s="43">
        <f>SUM(J137:K137)</f>
        <v>1867</v>
      </c>
      <c r="M137" s="42">
        <f t="shared" si="82"/>
        <v>44.82</v>
      </c>
      <c r="N137" s="43">
        <f>ROUNDDOWN(J137*M137,0)</f>
        <v>59969</v>
      </c>
      <c r="O137" s="43">
        <f>ROUNDDOWN(K137*M137,0)</f>
        <v>23709</v>
      </c>
      <c r="P137" s="43">
        <f>SUM(N137:O137)</f>
        <v>83678</v>
      </c>
    </row>
    <row r="138" spans="1:16" ht="13.5" customHeight="1">
      <c r="A138" s="147" t="s">
        <v>48</v>
      </c>
      <c r="B138" s="43">
        <f>SUM(B126:B137)</f>
        <v>24308</v>
      </c>
      <c r="C138" s="46">
        <f t="shared" si="72"/>
        <v>0.7</v>
      </c>
      <c r="D138" s="43">
        <f>SUM(D126:D137)</f>
        <v>8335</v>
      </c>
      <c r="E138" s="47">
        <f t="shared" si="73"/>
        <v>0</v>
      </c>
      <c r="F138" s="43">
        <f t="shared" si="75"/>
        <v>32643</v>
      </c>
      <c r="G138" s="47">
        <f t="shared" si="74"/>
        <v>0.5</v>
      </c>
      <c r="H138" s="42"/>
      <c r="I138" s="42"/>
      <c r="J138" s="43">
        <f>SUM(J126:J137)</f>
        <v>24308</v>
      </c>
      <c r="K138" s="43">
        <f>SUM(K126:K137)</f>
        <v>5828</v>
      </c>
      <c r="L138" s="62">
        <f>SUM(L126:L137)</f>
        <v>30136</v>
      </c>
      <c r="M138" s="42"/>
      <c r="N138" s="43">
        <f>SUM(N126:N137)</f>
        <v>1089480</v>
      </c>
      <c r="O138" s="43">
        <f>SUM(O126:O137)</f>
        <v>261204</v>
      </c>
      <c r="P138" s="43">
        <f>SUM(P126:P137)</f>
        <v>1350684</v>
      </c>
    </row>
    <row r="139" spans="2:12" ht="13.5" customHeight="1">
      <c r="B139" s="91">
        <f>B138-B120</f>
        <v>167</v>
      </c>
      <c r="D139" s="91">
        <f>D138-D120</f>
        <v>0</v>
      </c>
      <c r="F139" s="91">
        <f>F138-F120</f>
        <v>167</v>
      </c>
      <c r="L139" s="91">
        <f>L138-L120</f>
        <v>165</v>
      </c>
    </row>
    <row r="140" spans="2:12" ht="13.5" customHeight="1">
      <c r="B140" s="91"/>
      <c r="D140" s="91"/>
      <c r="F140" s="91"/>
      <c r="L140" s="91"/>
    </row>
    <row r="141" ht="13.5" customHeight="1">
      <c r="A141" s="33" t="s">
        <v>99</v>
      </c>
    </row>
    <row r="142" spans="1:16" ht="13.5" customHeight="1">
      <c r="A142" s="170" t="s">
        <v>40</v>
      </c>
      <c r="B142" s="159" t="s">
        <v>51</v>
      </c>
      <c r="C142" s="161"/>
      <c r="D142" s="161"/>
      <c r="E142" s="161"/>
      <c r="F142" s="161"/>
      <c r="G142" s="160"/>
      <c r="H142" s="167" t="s">
        <v>42</v>
      </c>
      <c r="I142" s="167"/>
      <c r="J142" s="168" t="s">
        <v>43</v>
      </c>
      <c r="K142" s="168"/>
      <c r="L142" s="168"/>
      <c r="M142" s="169" t="s">
        <v>91</v>
      </c>
      <c r="N142" s="167" t="s">
        <v>45</v>
      </c>
      <c r="O142" s="167"/>
      <c r="P142" s="167"/>
    </row>
    <row r="143" spans="1:16" ht="26.25">
      <c r="A143" s="171"/>
      <c r="B143" s="131" t="s">
        <v>92</v>
      </c>
      <c r="C143" s="45" t="s">
        <v>52</v>
      </c>
      <c r="D143" s="131" t="s">
        <v>93</v>
      </c>
      <c r="E143" s="45" t="s">
        <v>52</v>
      </c>
      <c r="F143" s="148" t="s">
        <v>48</v>
      </c>
      <c r="G143" s="45" t="s">
        <v>52</v>
      </c>
      <c r="H143" s="132" t="s">
        <v>92</v>
      </c>
      <c r="I143" s="132" t="s">
        <v>93</v>
      </c>
      <c r="J143" s="131" t="s">
        <v>92</v>
      </c>
      <c r="K143" s="131" t="s">
        <v>93</v>
      </c>
      <c r="L143" s="148" t="s">
        <v>48</v>
      </c>
      <c r="M143" s="162"/>
      <c r="N143" s="131" t="s">
        <v>92</v>
      </c>
      <c r="O143" s="131" t="s">
        <v>94</v>
      </c>
      <c r="P143" s="148" t="s">
        <v>48</v>
      </c>
    </row>
    <row r="144" spans="1:16" ht="13.5" customHeight="1">
      <c r="A144" s="147">
        <v>4</v>
      </c>
      <c r="B144" s="43">
        <v>7903</v>
      </c>
      <c r="C144" s="46">
        <f aca="true" t="shared" si="83" ref="C144:C156">ROUND((B144/B126-1)*100,1)</f>
        <v>0</v>
      </c>
      <c r="D144" s="43">
        <v>718</v>
      </c>
      <c r="E144" s="47">
        <f aca="true" t="shared" si="84" ref="E144:E156">ROUND((D144/D126-1)*100,1)</f>
        <v>2.3</v>
      </c>
      <c r="F144" s="43">
        <f>SUM(B144,D144)</f>
        <v>8621</v>
      </c>
      <c r="G144" s="47">
        <f aca="true" t="shared" si="85" ref="G144:G156">ROUND((F144/F126-1)*100,1)</f>
        <v>0.2</v>
      </c>
      <c r="H144" s="42">
        <v>1</v>
      </c>
      <c r="I144" s="42">
        <v>0.7</v>
      </c>
      <c r="J144" s="43">
        <f>B144*H144</f>
        <v>7903</v>
      </c>
      <c r="K144" s="43">
        <f>ROUNDDOWN(D144*I144,0)</f>
        <v>502</v>
      </c>
      <c r="L144" s="43">
        <f>SUM(J144:K144)</f>
        <v>8405</v>
      </c>
      <c r="M144" s="68">
        <v>56.16</v>
      </c>
      <c r="N144" s="43">
        <f>ROUNDDOWN(J144*M144,0)</f>
        <v>443832</v>
      </c>
      <c r="O144" s="43">
        <f>ROUNDDOWN(K144*M144,0)</f>
        <v>28192</v>
      </c>
      <c r="P144" s="43">
        <f>SUM(N144:O144)</f>
        <v>472024</v>
      </c>
    </row>
    <row r="145" spans="1:16" ht="13.5" customHeight="1">
      <c r="A145" s="147">
        <v>5</v>
      </c>
      <c r="B145" s="43">
        <v>1294</v>
      </c>
      <c r="C145" s="46">
        <f t="shared" si="83"/>
        <v>1.3</v>
      </c>
      <c r="D145" s="43">
        <v>182</v>
      </c>
      <c r="E145" s="47">
        <f t="shared" si="84"/>
        <v>5.2</v>
      </c>
      <c r="F145" s="43">
        <f aca="true" t="shared" si="86" ref="F145:F154">SUM(B145,D145)</f>
        <v>1476</v>
      </c>
      <c r="G145" s="47">
        <f t="shared" si="85"/>
        <v>1.8</v>
      </c>
      <c r="H145" s="42">
        <v>1</v>
      </c>
      <c r="I145" s="42">
        <v>0.7</v>
      </c>
      <c r="J145" s="43">
        <f aca="true" t="shared" si="87" ref="J145:J150">B145*H145</f>
        <v>1294</v>
      </c>
      <c r="K145" s="43">
        <f>ROUNDDOWN(D145*I145,0)</f>
        <v>127</v>
      </c>
      <c r="L145" s="43">
        <f aca="true" t="shared" si="88" ref="L145:L150">SUM(J145:K145)</f>
        <v>1421</v>
      </c>
      <c r="M145" s="42">
        <f>M144</f>
        <v>56.16</v>
      </c>
      <c r="N145" s="43">
        <f aca="true" t="shared" si="89" ref="N145:N150">ROUNDDOWN(J145*M145,0)</f>
        <v>72671</v>
      </c>
      <c r="O145" s="43">
        <f aca="true" t="shared" si="90" ref="O145:O150">ROUNDDOWN(K145*M145,0)</f>
        <v>7132</v>
      </c>
      <c r="P145" s="43">
        <f aca="true" t="shared" si="91" ref="P145:P152">SUM(N145:O145)</f>
        <v>79803</v>
      </c>
    </row>
    <row r="146" spans="1:16" ht="13.5" customHeight="1">
      <c r="A146" s="147">
        <v>6</v>
      </c>
      <c r="B146" s="43">
        <v>1886</v>
      </c>
      <c r="C146" s="46">
        <f t="shared" si="83"/>
        <v>1</v>
      </c>
      <c r="D146" s="43">
        <v>128</v>
      </c>
      <c r="E146" s="47">
        <f t="shared" si="84"/>
        <v>0.8</v>
      </c>
      <c r="F146" s="43">
        <f t="shared" si="86"/>
        <v>2014</v>
      </c>
      <c r="G146" s="47">
        <f t="shared" si="85"/>
        <v>1</v>
      </c>
      <c r="H146" s="42">
        <v>1</v>
      </c>
      <c r="I146" s="42">
        <v>0.7</v>
      </c>
      <c r="J146" s="43">
        <f t="shared" si="87"/>
        <v>1886</v>
      </c>
      <c r="K146" s="43">
        <f>ROUNDDOWN(D146*I146,0)</f>
        <v>89</v>
      </c>
      <c r="L146" s="43">
        <f t="shared" si="88"/>
        <v>1975</v>
      </c>
      <c r="M146" s="42">
        <f aca="true" t="shared" si="92" ref="M146:M155">M145</f>
        <v>56.16</v>
      </c>
      <c r="N146" s="43">
        <f t="shared" si="89"/>
        <v>105917</v>
      </c>
      <c r="O146" s="43">
        <f t="shared" si="90"/>
        <v>4998</v>
      </c>
      <c r="P146" s="43">
        <f t="shared" si="91"/>
        <v>110915</v>
      </c>
    </row>
    <row r="147" spans="1:16" ht="13.5" customHeight="1">
      <c r="A147" s="147">
        <v>7</v>
      </c>
      <c r="B147" s="43">
        <v>2129</v>
      </c>
      <c r="C147" s="46">
        <f t="shared" si="83"/>
        <v>0.9</v>
      </c>
      <c r="D147" s="43">
        <v>976</v>
      </c>
      <c r="E147" s="47">
        <f t="shared" si="84"/>
        <v>-0.3</v>
      </c>
      <c r="F147" s="43">
        <f t="shared" si="86"/>
        <v>3105</v>
      </c>
      <c r="G147" s="47">
        <f t="shared" si="85"/>
        <v>0.6</v>
      </c>
      <c r="H147" s="42">
        <v>1</v>
      </c>
      <c r="I147" s="42">
        <v>0.7</v>
      </c>
      <c r="J147" s="43">
        <f t="shared" si="87"/>
        <v>2129</v>
      </c>
      <c r="K147" s="43">
        <f aca="true" t="shared" si="93" ref="K147:K155">ROUNDDOWN(D147*I147,0)</f>
        <v>683</v>
      </c>
      <c r="L147" s="43">
        <f t="shared" si="88"/>
        <v>2812</v>
      </c>
      <c r="M147" s="42">
        <f t="shared" si="92"/>
        <v>56.16</v>
      </c>
      <c r="N147" s="43">
        <f t="shared" si="89"/>
        <v>119564</v>
      </c>
      <c r="O147" s="43">
        <f t="shared" si="90"/>
        <v>38357</v>
      </c>
      <c r="P147" s="43">
        <f t="shared" si="91"/>
        <v>157921</v>
      </c>
    </row>
    <row r="148" spans="1:16" ht="13.5" customHeight="1">
      <c r="A148" s="147">
        <v>8</v>
      </c>
      <c r="B148" s="43">
        <v>1310</v>
      </c>
      <c r="C148" s="46">
        <f t="shared" si="83"/>
        <v>1.5</v>
      </c>
      <c r="D148" s="43">
        <v>159</v>
      </c>
      <c r="E148" s="47">
        <f t="shared" si="84"/>
        <v>2.6</v>
      </c>
      <c r="F148" s="43">
        <f t="shared" si="86"/>
        <v>1469</v>
      </c>
      <c r="G148" s="47">
        <f t="shared" si="85"/>
        <v>1.6</v>
      </c>
      <c r="H148" s="42">
        <v>1</v>
      </c>
      <c r="I148" s="42">
        <v>0.7</v>
      </c>
      <c r="J148" s="43">
        <f t="shared" si="87"/>
        <v>1310</v>
      </c>
      <c r="K148" s="43">
        <f t="shared" si="93"/>
        <v>111</v>
      </c>
      <c r="L148" s="43">
        <f t="shared" si="88"/>
        <v>1421</v>
      </c>
      <c r="M148" s="42">
        <f t="shared" si="92"/>
        <v>56.16</v>
      </c>
      <c r="N148" s="43">
        <f t="shared" si="89"/>
        <v>73569</v>
      </c>
      <c r="O148" s="43">
        <f t="shared" si="90"/>
        <v>6233</v>
      </c>
      <c r="P148" s="43">
        <f t="shared" si="91"/>
        <v>79802</v>
      </c>
    </row>
    <row r="149" spans="1:16" ht="13.5" customHeight="1">
      <c r="A149" s="147">
        <v>9</v>
      </c>
      <c r="B149" s="43">
        <v>1582</v>
      </c>
      <c r="C149" s="46">
        <f t="shared" si="83"/>
        <v>0.1</v>
      </c>
      <c r="D149" s="43">
        <v>395</v>
      </c>
      <c r="E149" s="47">
        <f t="shared" si="84"/>
        <v>1.8</v>
      </c>
      <c r="F149" s="43">
        <f t="shared" si="86"/>
        <v>1977</v>
      </c>
      <c r="G149" s="47">
        <f t="shared" si="85"/>
        <v>0.4</v>
      </c>
      <c r="H149" s="42">
        <v>1</v>
      </c>
      <c r="I149" s="42">
        <v>0.7</v>
      </c>
      <c r="J149" s="43">
        <f t="shared" si="87"/>
        <v>1582</v>
      </c>
      <c r="K149" s="43">
        <f t="shared" si="93"/>
        <v>276</v>
      </c>
      <c r="L149" s="43">
        <f t="shared" si="88"/>
        <v>1858</v>
      </c>
      <c r="M149" s="42">
        <f t="shared" si="92"/>
        <v>56.16</v>
      </c>
      <c r="N149" s="43">
        <f t="shared" si="89"/>
        <v>88845</v>
      </c>
      <c r="O149" s="43">
        <f t="shared" si="90"/>
        <v>15500</v>
      </c>
      <c r="P149" s="43">
        <f t="shared" si="91"/>
        <v>104345</v>
      </c>
    </row>
    <row r="150" spans="1:16" ht="13.5" customHeight="1">
      <c r="A150" s="147">
        <v>10</v>
      </c>
      <c r="B150" s="43">
        <v>2207</v>
      </c>
      <c r="C150" s="46">
        <f t="shared" si="83"/>
        <v>1.1</v>
      </c>
      <c r="D150" s="43">
        <v>3079</v>
      </c>
      <c r="E150" s="47">
        <f t="shared" si="84"/>
        <v>-1.1</v>
      </c>
      <c r="F150" s="43">
        <f t="shared" si="86"/>
        <v>5286</v>
      </c>
      <c r="G150" s="47">
        <f t="shared" si="85"/>
        <v>-0.2</v>
      </c>
      <c r="H150" s="42">
        <v>1</v>
      </c>
      <c r="I150" s="42">
        <v>0.7</v>
      </c>
      <c r="J150" s="43">
        <f t="shared" si="87"/>
        <v>2207</v>
      </c>
      <c r="K150" s="43">
        <f t="shared" si="93"/>
        <v>2155</v>
      </c>
      <c r="L150" s="43">
        <f t="shared" si="88"/>
        <v>4362</v>
      </c>
      <c r="M150" s="42">
        <f t="shared" si="92"/>
        <v>56.16</v>
      </c>
      <c r="N150" s="43">
        <f t="shared" si="89"/>
        <v>123945</v>
      </c>
      <c r="O150" s="43">
        <f t="shared" si="90"/>
        <v>121024</v>
      </c>
      <c r="P150" s="43">
        <f t="shared" si="91"/>
        <v>244969</v>
      </c>
    </row>
    <row r="151" spans="1:16" ht="13.5" customHeight="1">
      <c r="A151" s="149">
        <v>11</v>
      </c>
      <c r="B151" s="43">
        <v>694</v>
      </c>
      <c r="C151" s="46">
        <f t="shared" si="83"/>
        <v>1.6</v>
      </c>
      <c r="D151" s="43">
        <v>375</v>
      </c>
      <c r="E151" s="47">
        <f t="shared" si="84"/>
        <v>6.5</v>
      </c>
      <c r="F151" s="43">
        <f t="shared" si="86"/>
        <v>1069</v>
      </c>
      <c r="G151" s="47">
        <f t="shared" si="85"/>
        <v>3.3</v>
      </c>
      <c r="H151" s="52">
        <v>1</v>
      </c>
      <c r="I151" s="52">
        <v>0.7</v>
      </c>
      <c r="J151" s="49">
        <f>B151*H151</f>
        <v>694</v>
      </c>
      <c r="K151" s="49">
        <f t="shared" si="93"/>
        <v>262</v>
      </c>
      <c r="L151" s="49">
        <f>SUM(J151:K151)</f>
        <v>956</v>
      </c>
      <c r="M151" s="42">
        <f t="shared" si="92"/>
        <v>56.16</v>
      </c>
      <c r="N151" s="49">
        <f>ROUNDDOWN(J151*M151,0)</f>
        <v>38975</v>
      </c>
      <c r="O151" s="49">
        <f>ROUNDDOWN(K151*M151,0)</f>
        <v>14713</v>
      </c>
      <c r="P151" s="49">
        <f t="shared" si="91"/>
        <v>53688</v>
      </c>
    </row>
    <row r="152" spans="1:16" ht="13.5" customHeight="1">
      <c r="A152" s="147">
        <v>12</v>
      </c>
      <c r="B152" s="43">
        <v>467</v>
      </c>
      <c r="C152" s="46">
        <f t="shared" si="83"/>
        <v>3.8</v>
      </c>
      <c r="D152" s="43">
        <v>587</v>
      </c>
      <c r="E152" s="47">
        <f t="shared" si="84"/>
        <v>-1.7</v>
      </c>
      <c r="F152" s="43">
        <f t="shared" si="86"/>
        <v>1054</v>
      </c>
      <c r="G152" s="47">
        <f t="shared" si="85"/>
        <v>0.7</v>
      </c>
      <c r="H152" s="42">
        <v>1</v>
      </c>
      <c r="I152" s="42">
        <v>0.7</v>
      </c>
      <c r="J152" s="43">
        <f>B152*H152</f>
        <v>467</v>
      </c>
      <c r="K152" s="43">
        <f t="shared" si="93"/>
        <v>410</v>
      </c>
      <c r="L152" s="43">
        <f>SUM(J152:K152)</f>
        <v>877</v>
      </c>
      <c r="M152" s="42">
        <f t="shared" si="92"/>
        <v>56.16</v>
      </c>
      <c r="N152" s="43">
        <f>ROUNDDOWN(J152*M152,0)</f>
        <v>26226</v>
      </c>
      <c r="O152" s="43">
        <f>ROUNDDOWN(K152*M152,0)</f>
        <v>23025</v>
      </c>
      <c r="P152" s="43">
        <f t="shared" si="91"/>
        <v>49251</v>
      </c>
    </row>
    <row r="153" spans="1:16" ht="13.5" customHeight="1">
      <c r="A153" s="149">
        <v>1</v>
      </c>
      <c r="B153" s="43">
        <v>3077</v>
      </c>
      <c r="C153" s="46">
        <f t="shared" si="83"/>
        <v>0.8</v>
      </c>
      <c r="D153" s="43">
        <v>645</v>
      </c>
      <c r="E153" s="47">
        <f t="shared" si="84"/>
        <v>4.5</v>
      </c>
      <c r="F153" s="43">
        <f t="shared" si="86"/>
        <v>3722</v>
      </c>
      <c r="G153" s="47">
        <f t="shared" si="85"/>
        <v>1.4</v>
      </c>
      <c r="H153" s="52">
        <v>1</v>
      </c>
      <c r="I153" s="52">
        <v>0.7</v>
      </c>
      <c r="J153" s="49">
        <f>B153*H153</f>
        <v>3077</v>
      </c>
      <c r="K153" s="49">
        <f t="shared" si="93"/>
        <v>451</v>
      </c>
      <c r="L153" s="49">
        <f>SUM(J153:K153)</f>
        <v>3528</v>
      </c>
      <c r="M153" s="52">
        <f t="shared" si="92"/>
        <v>56.16</v>
      </c>
      <c r="N153" s="49">
        <f>ROUNDDOWN(J153*M153,0)</f>
        <v>172804</v>
      </c>
      <c r="O153" s="49">
        <f>ROUNDDOWN(K153*M153,0)</f>
        <v>25328</v>
      </c>
      <c r="P153" s="49">
        <f>SUM(N153:O153)</f>
        <v>198132</v>
      </c>
    </row>
    <row r="154" spans="1:16" ht="13.5" customHeight="1">
      <c r="A154" s="147">
        <v>2</v>
      </c>
      <c r="B154" s="43">
        <v>577</v>
      </c>
      <c r="C154" s="46">
        <f t="shared" si="83"/>
        <v>0.5</v>
      </c>
      <c r="D154" s="43">
        <v>368</v>
      </c>
      <c r="E154" s="47">
        <f t="shared" si="84"/>
        <v>-1.9</v>
      </c>
      <c r="F154" s="43">
        <f t="shared" si="86"/>
        <v>945</v>
      </c>
      <c r="G154" s="47">
        <f t="shared" si="85"/>
        <v>-0.4</v>
      </c>
      <c r="H154" s="42">
        <v>1</v>
      </c>
      <c r="I154" s="42">
        <v>0.7</v>
      </c>
      <c r="J154" s="43">
        <f>B154*H154</f>
        <v>577</v>
      </c>
      <c r="K154" s="43">
        <f t="shared" si="93"/>
        <v>257</v>
      </c>
      <c r="L154" s="43">
        <f>SUM(J154:K154)</f>
        <v>834</v>
      </c>
      <c r="M154" s="42">
        <f t="shared" si="92"/>
        <v>56.16</v>
      </c>
      <c r="N154" s="43">
        <f>ROUNDDOWN(J154*M154,0)</f>
        <v>32404</v>
      </c>
      <c r="O154" s="43">
        <f>ROUNDDOWN(K154*M154,0)</f>
        <v>14433</v>
      </c>
      <c r="P154" s="43">
        <f>SUM(N154:O154)</f>
        <v>46837</v>
      </c>
    </row>
    <row r="155" spans="1:16" ht="13.5" customHeight="1">
      <c r="A155" s="147">
        <v>3</v>
      </c>
      <c r="B155" s="43">
        <v>1350</v>
      </c>
      <c r="C155" s="46">
        <f t="shared" si="83"/>
        <v>0.9</v>
      </c>
      <c r="D155" s="43">
        <v>766</v>
      </c>
      <c r="E155" s="47">
        <f t="shared" si="84"/>
        <v>1.2</v>
      </c>
      <c r="F155" s="43">
        <f>SUM(B155,D155)</f>
        <v>2116</v>
      </c>
      <c r="G155" s="47">
        <f t="shared" si="85"/>
        <v>1</v>
      </c>
      <c r="H155" s="42">
        <v>1</v>
      </c>
      <c r="I155" s="42">
        <v>0.7</v>
      </c>
      <c r="J155" s="43">
        <f>B155*H155</f>
        <v>1350</v>
      </c>
      <c r="K155" s="43">
        <f t="shared" si="93"/>
        <v>536</v>
      </c>
      <c r="L155" s="43">
        <f>SUM(J155:K155)</f>
        <v>1886</v>
      </c>
      <c r="M155" s="42">
        <f t="shared" si="92"/>
        <v>56.16</v>
      </c>
      <c r="N155" s="43">
        <f>ROUNDDOWN(J155*M155,0)</f>
        <v>75816</v>
      </c>
      <c r="O155" s="43">
        <f>ROUNDDOWN(K155*M155,0)</f>
        <v>30101</v>
      </c>
      <c r="P155" s="43">
        <f>SUM(N155:O155)</f>
        <v>105917</v>
      </c>
    </row>
    <row r="156" spans="1:16" ht="13.5" customHeight="1">
      <c r="A156" s="147" t="s">
        <v>48</v>
      </c>
      <c r="B156" s="43">
        <f>SUM(B144:B155)</f>
        <v>24476</v>
      </c>
      <c r="C156" s="46">
        <f t="shared" si="83"/>
        <v>0.7</v>
      </c>
      <c r="D156" s="43">
        <f>SUM(D144:D155)</f>
        <v>8378</v>
      </c>
      <c r="E156" s="47">
        <f t="shared" si="84"/>
        <v>0.5</v>
      </c>
      <c r="F156" s="43">
        <f>SUM(B156,D156)</f>
        <v>32854</v>
      </c>
      <c r="G156" s="47">
        <f t="shared" si="85"/>
        <v>0.6</v>
      </c>
      <c r="H156" s="42"/>
      <c r="I156" s="42"/>
      <c r="J156" s="43">
        <f>SUM(J144:J155)</f>
        <v>24476</v>
      </c>
      <c r="K156" s="43">
        <f>SUM(K144:K155)</f>
        <v>5859</v>
      </c>
      <c r="L156" s="106">
        <f>SUM(L144:L155)</f>
        <v>30335</v>
      </c>
      <c r="M156" s="42"/>
      <c r="N156" s="43">
        <f>SUM(N144:N155)</f>
        <v>1374568</v>
      </c>
      <c r="O156" s="43">
        <f>SUM(O144:O155)</f>
        <v>329036</v>
      </c>
      <c r="P156" s="43">
        <f>SUM(P144:P155)</f>
        <v>1703604</v>
      </c>
    </row>
    <row r="157" spans="2:12" ht="13.5" customHeight="1">
      <c r="B157" s="91">
        <f>B156-B138</f>
        <v>168</v>
      </c>
      <c r="D157" s="91">
        <f>D156-D138</f>
        <v>43</v>
      </c>
      <c r="F157" s="91">
        <f>F156-F138</f>
        <v>211</v>
      </c>
      <c r="L157" s="91">
        <f>L156-L138</f>
        <v>199</v>
      </c>
    </row>
    <row r="159" ht="14.25">
      <c r="A159" s="33" t="s">
        <v>104</v>
      </c>
    </row>
    <row r="160" spans="1:16" ht="12.75">
      <c r="A160" s="165" t="s">
        <v>40</v>
      </c>
      <c r="B160" s="159" t="s">
        <v>51</v>
      </c>
      <c r="C160" s="161"/>
      <c r="D160" s="161"/>
      <c r="E160" s="161"/>
      <c r="F160" s="161"/>
      <c r="G160" s="160"/>
      <c r="H160" s="167" t="s">
        <v>42</v>
      </c>
      <c r="I160" s="167"/>
      <c r="J160" s="168" t="s">
        <v>43</v>
      </c>
      <c r="K160" s="168"/>
      <c r="L160" s="168"/>
      <c r="M160" s="169" t="s">
        <v>91</v>
      </c>
      <c r="N160" s="167" t="s">
        <v>45</v>
      </c>
      <c r="O160" s="167"/>
      <c r="P160" s="167"/>
    </row>
    <row r="161" spans="1:19" ht="26.25">
      <c r="A161" s="166"/>
      <c r="B161" s="131" t="s">
        <v>92</v>
      </c>
      <c r="C161" s="45" t="s">
        <v>52</v>
      </c>
      <c r="D161" s="131" t="s">
        <v>93</v>
      </c>
      <c r="E161" s="45" t="s">
        <v>52</v>
      </c>
      <c r="F161" s="148" t="s">
        <v>48</v>
      </c>
      <c r="G161" s="45" t="s">
        <v>52</v>
      </c>
      <c r="H161" s="132" t="s">
        <v>92</v>
      </c>
      <c r="I161" s="132" t="s">
        <v>93</v>
      </c>
      <c r="J161" s="131" t="s">
        <v>92</v>
      </c>
      <c r="K161" s="131" t="s">
        <v>93</v>
      </c>
      <c r="L161" s="148" t="s">
        <v>48</v>
      </c>
      <c r="M161" s="162"/>
      <c r="N161" s="131" t="s">
        <v>92</v>
      </c>
      <c r="O161" s="131" t="s">
        <v>94</v>
      </c>
      <c r="P161" s="148" t="s">
        <v>48</v>
      </c>
      <c r="S161" s="130"/>
    </row>
    <row r="162" spans="1:21" ht="12.75">
      <c r="A162" s="147">
        <v>4</v>
      </c>
      <c r="B162" s="43">
        <v>7884</v>
      </c>
      <c r="C162" s="46">
        <f aca="true" t="shared" si="94" ref="C162:C167">ROUND((B162/B144-1)*100,1)</f>
        <v>-0.2</v>
      </c>
      <c r="D162" s="43">
        <v>686</v>
      </c>
      <c r="E162" s="47">
        <f aca="true" t="shared" si="95" ref="E162:E167">ROUND((D162/D144-1)*100,1)</f>
        <v>-4.5</v>
      </c>
      <c r="F162" s="43">
        <f>SUM(B162,D162)</f>
        <v>8570</v>
      </c>
      <c r="G162" s="47">
        <f aca="true" t="shared" si="96" ref="G162:G167">ROUND((F162/F144-1)*100,1)</f>
        <v>-0.6</v>
      </c>
      <c r="H162" s="42">
        <v>1</v>
      </c>
      <c r="I162" s="42">
        <v>0.7</v>
      </c>
      <c r="J162" s="43">
        <f>B162*H162</f>
        <v>7884</v>
      </c>
      <c r="K162" s="43">
        <f>ROUNDDOWN(D162*I162,0)</f>
        <v>480</v>
      </c>
      <c r="L162" s="43">
        <f>SUM(J162:K162)</f>
        <v>8364</v>
      </c>
      <c r="M162" s="68">
        <v>57.78</v>
      </c>
      <c r="N162" s="43">
        <f>ROUNDDOWN(J162*M162,0)</f>
        <v>455537</v>
      </c>
      <c r="O162" s="43">
        <f>ROUNDDOWN(K162*M162,0)</f>
        <v>27734</v>
      </c>
      <c r="P162" s="43">
        <f>SUM(N162:O162)</f>
        <v>483271</v>
      </c>
      <c r="S162" s="130"/>
      <c r="T162" s="91"/>
      <c r="U162" s="91"/>
    </row>
    <row r="163" spans="1:21" ht="12.75">
      <c r="A163" s="147">
        <v>5</v>
      </c>
      <c r="B163" s="43">
        <v>1290</v>
      </c>
      <c r="C163" s="46">
        <f t="shared" si="94"/>
        <v>-0.3</v>
      </c>
      <c r="D163" s="43">
        <v>214</v>
      </c>
      <c r="E163" s="47">
        <f t="shared" si="95"/>
        <v>17.6</v>
      </c>
      <c r="F163" s="43">
        <f aca="true" t="shared" si="97" ref="F163:F173">SUM(B163,D163)</f>
        <v>1504</v>
      </c>
      <c r="G163" s="47">
        <f t="shared" si="96"/>
        <v>1.9</v>
      </c>
      <c r="H163" s="42">
        <v>1</v>
      </c>
      <c r="I163" s="42">
        <v>0.7</v>
      </c>
      <c r="J163" s="43">
        <f aca="true" t="shared" si="98" ref="J163:J169">B163*H163</f>
        <v>1290</v>
      </c>
      <c r="K163" s="43">
        <f>ROUNDDOWN(D163*I163,0)</f>
        <v>149</v>
      </c>
      <c r="L163" s="43">
        <f aca="true" t="shared" si="99" ref="L163:L169">SUM(J163:K163)</f>
        <v>1439</v>
      </c>
      <c r="M163" s="42">
        <f>M162</f>
        <v>57.78</v>
      </c>
      <c r="N163" s="43">
        <f aca="true" t="shared" si="100" ref="N163:N169">ROUNDDOWN(J163*M163,0)</f>
        <v>74536</v>
      </c>
      <c r="O163" s="43">
        <f aca="true" t="shared" si="101" ref="O163:O169">ROUNDDOWN(K163*M163,0)</f>
        <v>8609</v>
      </c>
      <c r="P163" s="43">
        <f aca="true" t="shared" si="102" ref="P163:P171">SUM(N163:O163)</f>
        <v>83145</v>
      </c>
      <c r="R163" s="107"/>
      <c r="S163" s="130"/>
      <c r="T163" s="91"/>
      <c r="U163" s="91"/>
    </row>
    <row r="164" spans="1:21" ht="12.75">
      <c r="A164" s="147">
        <v>6</v>
      </c>
      <c r="B164" s="43">
        <v>1884</v>
      </c>
      <c r="C164" s="46">
        <f t="shared" si="94"/>
        <v>-0.1</v>
      </c>
      <c r="D164" s="43">
        <v>130</v>
      </c>
      <c r="E164" s="47">
        <f t="shared" si="95"/>
        <v>1.6</v>
      </c>
      <c r="F164" s="43">
        <f t="shared" si="97"/>
        <v>2014</v>
      </c>
      <c r="G164" s="47">
        <f t="shared" si="96"/>
        <v>0</v>
      </c>
      <c r="H164" s="42">
        <v>1</v>
      </c>
      <c r="I164" s="42">
        <v>0.7</v>
      </c>
      <c r="J164" s="43">
        <f t="shared" si="98"/>
        <v>1884</v>
      </c>
      <c r="K164" s="43">
        <f aca="true" t="shared" si="103" ref="K164:K174">ROUNDDOWN(D164*I164,0)</f>
        <v>91</v>
      </c>
      <c r="L164" s="43">
        <f t="shared" si="99"/>
        <v>1975</v>
      </c>
      <c r="M164" s="42">
        <f aca="true" t="shared" si="104" ref="M164:M175">M163</f>
        <v>57.78</v>
      </c>
      <c r="N164" s="43">
        <f t="shared" si="100"/>
        <v>108857</v>
      </c>
      <c r="O164" s="43">
        <f t="shared" si="101"/>
        <v>5257</v>
      </c>
      <c r="P164" s="43">
        <f t="shared" si="102"/>
        <v>114114</v>
      </c>
      <c r="S164" s="130"/>
      <c r="T164" s="91"/>
      <c r="U164" s="91"/>
    </row>
    <row r="165" spans="1:20" ht="12.75">
      <c r="A165" s="147">
        <v>7</v>
      </c>
      <c r="B165" s="43">
        <v>2137</v>
      </c>
      <c r="C165" s="46">
        <f t="shared" si="94"/>
        <v>0.4</v>
      </c>
      <c r="D165" s="43">
        <v>990</v>
      </c>
      <c r="E165" s="47">
        <f t="shared" si="95"/>
        <v>1.4</v>
      </c>
      <c r="F165" s="43">
        <f t="shared" si="97"/>
        <v>3127</v>
      </c>
      <c r="G165" s="47">
        <f t="shared" si="96"/>
        <v>0.7</v>
      </c>
      <c r="H165" s="42">
        <v>1</v>
      </c>
      <c r="I165" s="42">
        <v>0.7</v>
      </c>
      <c r="J165" s="43">
        <f t="shared" si="98"/>
        <v>2137</v>
      </c>
      <c r="K165" s="43">
        <f t="shared" si="103"/>
        <v>693</v>
      </c>
      <c r="L165" s="43">
        <f t="shared" si="99"/>
        <v>2830</v>
      </c>
      <c r="M165" s="42">
        <f t="shared" si="104"/>
        <v>57.78</v>
      </c>
      <c r="N165" s="43">
        <f t="shared" si="100"/>
        <v>123475</v>
      </c>
      <c r="O165" s="43">
        <f t="shared" si="101"/>
        <v>40041</v>
      </c>
      <c r="P165" s="43">
        <f t="shared" si="102"/>
        <v>163516</v>
      </c>
      <c r="S165" s="130"/>
      <c r="T165" s="44"/>
    </row>
    <row r="166" spans="1:19" ht="12.75">
      <c r="A166" s="148">
        <v>8</v>
      </c>
      <c r="B166" s="43">
        <v>1326</v>
      </c>
      <c r="C166" s="118">
        <f t="shared" si="94"/>
        <v>1.2</v>
      </c>
      <c r="D166" s="43">
        <v>159</v>
      </c>
      <c r="E166" s="119">
        <f t="shared" si="95"/>
        <v>0</v>
      </c>
      <c r="F166" s="60">
        <f t="shared" si="97"/>
        <v>1485</v>
      </c>
      <c r="G166" s="119">
        <f t="shared" si="96"/>
        <v>1.1</v>
      </c>
      <c r="H166" s="61">
        <v>1</v>
      </c>
      <c r="I166" s="61">
        <v>0.7</v>
      </c>
      <c r="J166" s="60">
        <f t="shared" si="98"/>
        <v>1326</v>
      </c>
      <c r="K166" s="60">
        <f t="shared" si="103"/>
        <v>111</v>
      </c>
      <c r="L166" s="60">
        <f t="shared" si="99"/>
        <v>1437</v>
      </c>
      <c r="M166" s="61">
        <f t="shared" si="104"/>
        <v>57.78</v>
      </c>
      <c r="N166" s="60">
        <f t="shared" si="100"/>
        <v>76616</v>
      </c>
      <c r="O166" s="60">
        <f t="shared" si="101"/>
        <v>6413</v>
      </c>
      <c r="P166" s="60">
        <f t="shared" si="102"/>
        <v>83029</v>
      </c>
      <c r="S166" s="130"/>
    </row>
    <row r="167" spans="1:19" ht="12.75">
      <c r="A167" s="147">
        <v>9</v>
      </c>
      <c r="B167" s="43">
        <v>1598</v>
      </c>
      <c r="C167" s="46">
        <f t="shared" si="94"/>
        <v>1</v>
      </c>
      <c r="D167" s="43">
        <v>380</v>
      </c>
      <c r="E167" s="47">
        <f t="shared" si="95"/>
        <v>-3.8</v>
      </c>
      <c r="F167" s="43">
        <f t="shared" si="97"/>
        <v>1978</v>
      </c>
      <c r="G167" s="47">
        <f t="shared" si="96"/>
        <v>0.1</v>
      </c>
      <c r="H167" s="42">
        <v>1</v>
      </c>
      <c r="I167" s="42">
        <v>0.7</v>
      </c>
      <c r="J167" s="43">
        <f t="shared" si="98"/>
        <v>1598</v>
      </c>
      <c r="K167" s="43">
        <f t="shared" si="103"/>
        <v>266</v>
      </c>
      <c r="L167" s="43">
        <f t="shared" si="99"/>
        <v>1864</v>
      </c>
      <c r="M167" s="42">
        <f t="shared" si="104"/>
        <v>57.78</v>
      </c>
      <c r="N167" s="43">
        <f t="shared" si="100"/>
        <v>92332</v>
      </c>
      <c r="O167" s="43">
        <f t="shared" si="101"/>
        <v>15369</v>
      </c>
      <c r="P167" s="43">
        <f t="shared" si="102"/>
        <v>107701</v>
      </c>
      <c r="S167" s="130"/>
    </row>
    <row r="168" spans="1:19" ht="12.75">
      <c r="A168" s="173" t="s">
        <v>105</v>
      </c>
      <c r="B168" s="174">
        <f>SUM(B162:B167)</f>
        <v>16119</v>
      </c>
      <c r="C168" s="174"/>
      <c r="D168" s="174">
        <f>SUM(D162:D167)</f>
        <v>2559</v>
      </c>
      <c r="E168" s="174"/>
      <c r="F168" s="174">
        <f>SUM(F162:F167)</f>
        <v>18678</v>
      </c>
      <c r="G168" s="174"/>
      <c r="H168" s="174"/>
      <c r="I168" s="174"/>
      <c r="J168" s="174">
        <f>SUM(J162:J167)</f>
        <v>16119</v>
      </c>
      <c r="K168" s="174">
        <f>SUM(K162:K167)</f>
        <v>1790</v>
      </c>
      <c r="L168" s="174">
        <f>SUM(L162:L167)</f>
        <v>17909</v>
      </c>
      <c r="M168" s="175">
        <f t="shared" si="104"/>
        <v>57.78</v>
      </c>
      <c r="N168" s="174">
        <f>SUM(N162:N167)</f>
        <v>931353</v>
      </c>
      <c r="O168" s="174">
        <f>SUM(O162:O167)</f>
        <v>103423</v>
      </c>
      <c r="P168" s="174">
        <f>SUM(P162:P167)</f>
        <v>1034776</v>
      </c>
      <c r="S168" s="130"/>
    </row>
    <row r="169" spans="1:19" ht="12.75">
      <c r="A169" s="147">
        <v>10</v>
      </c>
      <c r="B169" s="43">
        <v>2212</v>
      </c>
      <c r="C169" s="46">
        <f aca="true" t="shared" si="105" ref="C169:C174">ROUND((B169/B150-1)*100,1)</f>
        <v>0.2</v>
      </c>
      <c r="D169" s="43">
        <v>3036</v>
      </c>
      <c r="E169" s="47">
        <f aca="true" t="shared" si="106" ref="E169:E174">ROUND((D169/D150-1)*100,1)</f>
        <v>-1.4</v>
      </c>
      <c r="F169" s="43">
        <f t="shared" si="97"/>
        <v>5248</v>
      </c>
      <c r="G169" s="47">
        <f aca="true" t="shared" si="107" ref="G169:G174">ROUND((F169/F150-1)*100,1)</f>
        <v>-0.7</v>
      </c>
      <c r="H169" s="42">
        <v>1</v>
      </c>
      <c r="I169" s="42">
        <v>0.7</v>
      </c>
      <c r="J169" s="43">
        <f t="shared" si="98"/>
        <v>2212</v>
      </c>
      <c r="K169" s="43">
        <f t="shared" si="103"/>
        <v>2125</v>
      </c>
      <c r="L169" s="43">
        <f t="shared" si="99"/>
        <v>4337</v>
      </c>
      <c r="M169" s="133">
        <v>58.85</v>
      </c>
      <c r="N169" s="43">
        <f t="shared" si="100"/>
        <v>130176</v>
      </c>
      <c r="O169" s="43">
        <f t="shared" si="101"/>
        <v>125056</v>
      </c>
      <c r="P169" s="43">
        <f t="shared" si="102"/>
        <v>255232</v>
      </c>
      <c r="S169" s="130"/>
    </row>
    <row r="170" spans="1:19" ht="12.75">
      <c r="A170" s="149">
        <v>11</v>
      </c>
      <c r="B170" s="62">
        <v>712</v>
      </c>
      <c r="C170" s="46">
        <f t="shared" si="105"/>
        <v>2.6</v>
      </c>
      <c r="D170" s="43">
        <v>379</v>
      </c>
      <c r="E170" s="47">
        <f t="shared" si="106"/>
        <v>1.1</v>
      </c>
      <c r="F170" s="43">
        <f t="shared" si="97"/>
        <v>1091</v>
      </c>
      <c r="G170" s="47">
        <f t="shared" si="107"/>
        <v>2.1</v>
      </c>
      <c r="H170" s="52">
        <v>1</v>
      </c>
      <c r="I170" s="52">
        <v>0.7</v>
      </c>
      <c r="J170" s="49">
        <f>B170*H170</f>
        <v>712</v>
      </c>
      <c r="K170" s="49">
        <f t="shared" si="103"/>
        <v>265</v>
      </c>
      <c r="L170" s="49">
        <f>SUM(J170:K170)</f>
        <v>977</v>
      </c>
      <c r="M170" s="42">
        <f t="shared" si="104"/>
        <v>58.85</v>
      </c>
      <c r="N170" s="49">
        <f>ROUNDDOWN(J170*M170,0)</f>
        <v>41901</v>
      </c>
      <c r="O170" s="49">
        <f>ROUNDDOWN(K170*M170,0)</f>
        <v>15595</v>
      </c>
      <c r="P170" s="49">
        <f t="shared" si="102"/>
        <v>57496</v>
      </c>
      <c r="R170" s="107"/>
      <c r="S170" s="130"/>
    </row>
    <row r="171" spans="1:19" ht="12.75">
      <c r="A171" s="147">
        <v>12</v>
      </c>
      <c r="B171" s="62">
        <v>473</v>
      </c>
      <c r="C171" s="46">
        <f t="shared" si="105"/>
        <v>1.3</v>
      </c>
      <c r="D171" s="43">
        <v>601</v>
      </c>
      <c r="E171" s="47">
        <f t="shared" si="106"/>
        <v>2.4</v>
      </c>
      <c r="F171" s="43">
        <f t="shared" si="97"/>
        <v>1074</v>
      </c>
      <c r="G171" s="47">
        <f t="shared" si="107"/>
        <v>1.9</v>
      </c>
      <c r="H171" s="42">
        <v>1</v>
      </c>
      <c r="I171" s="42">
        <v>0.7</v>
      </c>
      <c r="J171" s="43">
        <f>B171*H171</f>
        <v>473</v>
      </c>
      <c r="K171" s="43">
        <f t="shared" si="103"/>
        <v>420</v>
      </c>
      <c r="L171" s="43">
        <f>SUM(J171:K171)</f>
        <v>893</v>
      </c>
      <c r="M171" s="42">
        <f t="shared" si="104"/>
        <v>58.85</v>
      </c>
      <c r="N171" s="43">
        <f>ROUNDDOWN(J171*M171,0)</f>
        <v>27836</v>
      </c>
      <c r="O171" s="43">
        <f>ROUNDDOWN(K171*M171,0)</f>
        <v>24717</v>
      </c>
      <c r="P171" s="43">
        <f t="shared" si="102"/>
        <v>52553</v>
      </c>
      <c r="R171" s="107"/>
      <c r="S171" s="130"/>
    </row>
    <row r="172" spans="1:19" ht="12.75">
      <c r="A172" s="149">
        <v>1</v>
      </c>
      <c r="B172" s="62">
        <v>3082</v>
      </c>
      <c r="C172" s="46">
        <f t="shared" si="105"/>
        <v>0.2</v>
      </c>
      <c r="D172" s="43">
        <v>654</v>
      </c>
      <c r="E172" s="47">
        <f t="shared" si="106"/>
        <v>1.4</v>
      </c>
      <c r="F172" s="43">
        <f t="shared" si="97"/>
        <v>3736</v>
      </c>
      <c r="G172" s="47">
        <f t="shared" si="107"/>
        <v>0.4</v>
      </c>
      <c r="H172" s="52">
        <v>1</v>
      </c>
      <c r="I172" s="52">
        <v>0.7</v>
      </c>
      <c r="J172" s="49">
        <f>B172*H172</f>
        <v>3082</v>
      </c>
      <c r="K172" s="49">
        <f t="shared" si="103"/>
        <v>457</v>
      </c>
      <c r="L172" s="49">
        <f>SUM(J172:K172)</f>
        <v>3539</v>
      </c>
      <c r="M172" s="52">
        <f>M171</f>
        <v>58.85</v>
      </c>
      <c r="N172" s="49">
        <f>ROUNDDOWN(J172*M172,0)</f>
        <v>181375</v>
      </c>
      <c r="O172" s="49">
        <f>ROUNDDOWN(K172*M172,0)</f>
        <v>26894</v>
      </c>
      <c r="P172" s="49">
        <f>SUM(N172:O172)</f>
        <v>208269</v>
      </c>
      <c r="S172" s="130"/>
    </row>
    <row r="173" spans="1:19" ht="12.75">
      <c r="A173" s="147">
        <v>2</v>
      </c>
      <c r="B173" s="62">
        <v>583</v>
      </c>
      <c r="C173" s="46">
        <f t="shared" si="105"/>
        <v>1</v>
      </c>
      <c r="D173" s="43">
        <v>369</v>
      </c>
      <c r="E173" s="47">
        <f t="shared" si="106"/>
        <v>0.3</v>
      </c>
      <c r="F173" s="43">
        <f t="shared" si="97"/>
        <v>952</v>
      </c>
      <c r="G173" s="47">
        <f t="shared" si="107"/>
        <v>0.7</v>
      </c>
      <c r="H173" s="42">
        <v>1</v>
      </c>
      <c r="I173" s="42">
        <v>0.7</v>
      </c>
      <c r="J173" s="43">
        <f>B173*H173</f>
        <v>583</v>
      </c>
      <c r="K173" s="43">
        <f t="shared" si="103"/>
        <v>258</v>
      </c>
      <c r="L173" s="43">
        <f>SUM(J173:K173)</f>
        <v>841</v>
      </c>
      <c r="M173" s="42">
        <f t="shared" si="104"/>
        <v>58.85</v>
      </c>
      <c r="N173" s="43">
        <f>ROUNDDOWN(J173*M173,0)</f>
        <v>34309</v>
      </c>
      <c r="O173" s="43">
        <f>ROUNDDOWN(K173*M173,0)</f>
        <v>15183</v>
      </c>
      <c r="P173" s="43">
        <f>SUM(N173:O173)</f>
        <v>49492</v>
      </c>
      <c r="S173" s="130"/>
    </row>
    <row r="174" spans="1:19" ht="12.75">
      <c r="A174" s="147">
        <v>3</v>
      </c>
      <c r="B174" s="62">
        <v>1360</v>
      </c>
      <c r="C174" s="46">
        <f t="shared" si="105"/>
        <v>0.7</v>
      </c>
      <c r="D174" s="43">
        <v>792</v>
      </c>
      <c r="E174" s="47">
        <f t="shared" si="106"/>
        <v>3.4</v>
      </c>
      <c r="F174" s="43">
        <f>SUM(B174,D174)</f>
        <v>2152</v>
      </c>
      <c r="G174" s="47">
        <f t="shared" si="107"/>
        <v>1.7</v>
      </c>
      <c r="H174" s="42">
        <v>1</v>
      </c>
      <c r="I174" s="42">
        <v>0.7</v>
      </c>
      <c r="J174" s="43">
        <f>B174*H174</f>
        <v>1360</v>
      </c>
      <c r="K174" s="43">
        <f t="shared" si="103"/>
        <v>554</v>
      </c>
      <c r="L174" s="43">
        <f>SUM(J174:K174)</f>
        <v>1914</v>
      </c>
      <c r="M174" s="42">
        <f t="shared" si="104"/>
        <v>58.85</v>
      </c>
      <c r="N174" s="43">
        <f>ROUNDDOWN(J174*M174,0)</f>
        <v>80036</v>
      </c>
      <c r="O174" s="43">
        <f>ROUNDDOWN(K174*M174,0)</f>
        <v>32602</v>
      </c>
      <c r="P174" s="43">
        <f>SUM(N174:O174)</f>
        <v>112638</v>
      </c>
      <c r="S174" s="130"/>
    </row>
    <row r="175" spans="1:19" ht="12.75">
      <c r="A175" s="173" t="s">
        <v>105</v>
      </c>
      <c r="B175" s="174">
        <f>SUM(B169:B174)</f>
        <v>8422</v>
      </c>
      <c r="C175" s="174"/>
      <c r="D175" s="174">
        <f>SUM(D169:D174)</f>
        <v>5831</v>
      </c>
      <c r="E175" s="174"/>
      <c r="F175" s="174">
        <f>SUM(F169:F174)</f>
        <v>14253</v>
      </c>
      <c r="G175" s="174"/>
      <c r="H175" s="174"/>
      <c r="I175" s="174"/>
      <c r="J175" s="174">
        <f>SUM(J169:J174)</f>
        <v>8422</v>
      </c>
      <c r="K175" s="174">
        <f>SUM(K169:K174)</f>
        <v>4079</v>
      </c>
      <c r="L175" s="174">
        <f>SUM(L169:L174)</f>
        <v>12501</v>
      </c>
      <c r="M175" s="175">
        <f t="shared" si="104"/>
        <v>58.85</v>
      </c>
      <c r="N175" s="174">
        <f>SUM(N169:N174)</f>
        <v>495633</v>
      </c>
      <c r="O175" s="174">
        <f>SUM(O169:O174)</f>
        <v>240047</v>
      </c>
      <c r="P175" s="174">
        <f>SUM(P169:P174)</f>
        <v>735680</v>
      </c>
      <c r="S175" s="130"/>
    </row>
    <row r="176" spans="1:16" ht="12.75">
      <c r="A176" s="176" t="s">
        <v>106</v>
      </c>
      <c r="B176" s="177">
        <f>B168+B175</f>
        <v>24541</v>
      </c>
      <c r="C176" s="178">
        <f>ROUND((B176/B156-1)*100,1)</f>
        <v>0.3</v>
      </c>
      <c r="D176" s="177">
        <f>D168+D175</f>
        <v>8390</v>
      </c>
      <c r="E176" s="179">
        <f>ROUND((D176/D156-1)*100,1)</f>
        <v>0.1</v>
      </c>
      <c r="F176" s="177">
        <f>F168+F175</f>
        <v>32931</v>
      </c>
      <c r="G176" s="179">
        <f>ROUND((F176/F156-1)*100,1)</f>
        <v>0.2</v>
      </c>
      <c r="H176" s="177"/>
      <c r="I176" s="177"/>
      <c r="J176" s="177">
        <f>J168+J175</f>
        <v>24541</v>
      </c>
      <c r="K176" s="177">
        <f>K168+K175</f>
        <v>5869</v>
      </c>
      <c r="L176" s="177">
        <f>L168+L175</f>
        <v>30410</v>
      </c>
      <c r="M176" s="180"/>
      <c r="N176" s="177">
        <f>N168+N175</f>
        <v>1426986</v>
      </c>
      <c r="O176" s="177">
        <f>O168+O175</f>
        <v>343470</v>
      </c>
      <c r="P176" s="177">
        <f>P168+P175</f>
        <v>1770456</v>
      </c>
    </row>
    <row r="177" spans="2:19" ht="14.25">
      <c r="B177" s="91">
        <f>B176-B156</f>
        <v>65</v>
      </c>
      <c r="D177" s="91">
        <f>D176-D156</f>
        <v>12</v>
      </c>
      <c r="F177" s="91">
        <f>F176-F156</f>
        <v>77</v>
      </c>
      <c r="L177" s="91">
        <f>L176-L156</f>
        <v>75</v>
      </c>
      <c r="S177" s="128"/>
    </row>
    <row r="178" spans="2:19" ht="12.75">
      <c r="B178" s="91"/>
      <c r="D178" s="91"/>
      <c r="F178" s="91"/>
      <c r="L178" s="91"/>
      <c r="S178" s="172"/>
    </row>
    <row r="179" spans="1:19" ht="14.25">
      <c r="A179" s="33" t="s">
        <v>107</v>
      </c>
      <c r="S179" s="172"/>
    </row>
    <row r="180" spans="1:19" ht="12.75">
      <c r="A180" s="165" t="s">
        <v>40</v>
      </c>
      <c r="B180" s="159" t="s">
        <v>51</v>
      </c>
      <c r="C180" s="161"/>
      <c r="D180" s="161"/>
      <c r="E180" s="161"/>
      <c r="F180" s="161"/>
      <c r="G180" s="160"/>
      <c r="H180" s="167" t="s">
        <v>42</v>
      </c>
      <c r="I180" s="167"/>
      <c r="J180" s="168" t="s">
        <v>43</v>
      </c>
      <c r="K180" s="168"/>
      <c r="L180" s="168"/>
      <c r="M180" s="169" t="s">
        <v>91</v>
      </c>
      <c r="N180" s="167" t="s">
        <v>45</v>
      </c>
      <c r="O180" s="167"/>
      <c r="P180" s="167"/>
      <c r="S180" s="130"/>
    </row>
    <row r="181" spans="1:19" ht="26.25">
      <c r="A181" s="166"/>
      <c r="B181" s="131" t="s">
        <v>92</v>
      </c>
      <c r="C181" s="45" t="s">
        <v>52</v>
      </c>
      <c r="D181" s="131" t="s">
        <v>93</v>
      </c>
      <c r="E181" s="45" t="s">
        <v>52</v>
      </c>
      <c r="F181" s="148" t="s">
        <v>48</v>
      </c>
      <c r="G181" s="45" t="s">
        <v>52</v>
      </c>
      <c r="H181" s="132" t="s">
        <v>92</v>
      </c>
      <c r="I181" s="132" t="s">
        <v>93</v>
      </c>
      <c r="J181" s="131" t="s">
        <v>92</v>
      </c>
      <c r="K181" s="131" t="s">
        <v>93</v>
      </c>
      <c r="L181" s="148" t="s">
        <v>48</v>
      </c>
      <c r="M181" s="162"/>
      <c r="N181" s="131" t="s">
        <v>92</v>
      </c>
      <c r="O181" s="131" t="s">
        <v>94</v>
      </c>
      <c r="P181" s="148" t="s">
        <v>48</v>
      </c>
      <c r="S181" s="130"/>
    </row>
    <row r="182" spans="1:19" ht="12.75">
      <c r="A182" s="101">
        <v>4</v>
      </c>
      <c r="B182" s="62">
        <v>7841</v>
      </c>
      <c r="C182" s="64">
        <f aca="true" t="shared" si="108" ref="C182:C196">ROUND((B182/B162-1)*100,1)</f>
        <v>-0.5</v>
      </c>
      <c r="D182" s="62">
        <v>700</v>
      </c>
      <c r="E182" s="64">
        <f aca="true" t="shared" si="109" ref="E182:E196">ROUND((D182/D162-1)*100,1)</f>
        <v>2</v>
      </c>
      <c r="F182" s="62">
        <f>SUM(B182,D182)</f>
        <v>8541</v>
      </c>
      <c r="G182" s="63">
        <f aca="true" t="shared" si="110" ref="G182:G196">ROUND((F182/F162-1)*100,1)</f>
        <v>-0.3</v>
      </c>
      <c r="H182" s="99">
        <v>1</v>
      </c>
      <c r="I182" s="99">
        <v>0.7</v>
      </c>
      <c r="J182" s="62">
        <f>B182*H182</f>
        <v>7841</v>
      </c>
      <c r="K182" s="62">
        <f aca="true" t="shared" si="111" ref="K182:K194">ROUNDDOWN(D182*I182,0)</f>
        <v>490</v>
      </c>
      <c r="L182" s="62">
        <f>SUM(J182:K182)</f>
        <v>8331</v>
      </c>
      <c r="M182" s="181">
        <v>60.94</v>
      </c>
      <c r="N182" s="62">
        <f>ROUNDDOWN(J182*M182,0)</f>
        <v>477830</v>
      </c>
      <c r="O182" s="62">
        <f>ROUNDDOWN(K182*M182,0)</f>
        <v>29860</v>
      </c>
      <c r="P182" s="62">
        <f>SUM(N182:O182)</f>
        <v>507690</v>
      </c>
      <c r="S182" s="130"/>
    </row>
    <row r="183" spans="1:19" ht="12.75">
      <c r="A183" s="101">
        <v>5</v>
      </c>
      <c r="B183" s="62">
        <v>1301</v>
      </c>
      <c r="C183" s="64">
        <f t="shared" si="108"/>
        <v>0.9</v>
      </c>
      <c r="D183" s="62">
        <v>193</v>
      </c>
      <c r="E183" s="64">
        <f t="shared" si="109"/>
        <v>-9.8</v>
      </c>
      <c r="F183" s="62">
        <f aca="true" t="shared" si="112" ref="F183:F193">SUM(B183,D183)</f>
        <v>1494</v>
      </c>
      <c r="G183" s="63">
        <f t="shared" si="110"/>
        <v>-0.7</v>
      </c>
      <c r="H183" s="99">
        <v>1</v>
      </c>
      <c r="I183" s="99">
        <v>0.7</v>
      </c>
      <c r="J183" s="62">
        <f aca="true" t="shared" si="113" ref="J183:J189">B183*H183</f>
        <v>1301</v>
      </c>
      <c r="K183" s="62">
        <f t="shared" si="111"/>
        <v>135</v>
      </c>
      <c r="L183" s="62">
        <f aca="true" t="shared" si="114" ref="L183:L189">SUM(J183:K183)</f>
        <v>1436</v>
      </c>
      <c r="M183" s="99">
        <f>M182</f>
        <v>60.94</v>
      </c>
      <c r="N183" s="62">
        <f aca="true" t="shared" si="115" ref="N183:N189">ROUNDDOWN(J183*M183,0)</f>
        <v>79282</v>
      </c>
      <c r="O183" s="62">
        <f aca="true" t="shared" si="116" ref="O183:O189">ROUNDDOWN(K183*M183,0)</f>
        <v>8226</v>
      </c>
      <c r="P183" s="62">
        <f aca="true" t="shared" si="117" ref="P183:P191">SUM(N183:O183)</f>
        <v>87508</v>
      </c>
      <c r="S183" s="130"/>
    </row>
    <row r="184" spans="1:19" ht="12.75">
      <c r="A184" s="101">
        <v>6</v>
      </c>
      <c r="B184" s="62">
        <v>1885</v>
      </c>
      <c r="C184" s="64">
        <f t="shared" si="108"/>
        <v>0.1</v>
      </c>
      <c r="D184" s="62">
        <v>132</v>
      </c>
      <c r="E184" s="64">
        <f t="shared" si="109"/>
        <v>1.5</v>
      </c>
      <c r="F184" s="62">
        <f t="shared" si="112"/>
        <v>2017</v>
      </c>
      <c r="G184" s="63">
        <f t="shared" si="110"/>
        <v>0.1</v>
      </c>
      <c r="H184" s="99">
        <v>1</v>
      </c>
      <c r="I184" s="99">
        <v>0.7</v>
      </c>
      <c r="J184" s="62">
        <f t="shared" si="113"/>
        <v>1885</v>
      </c>
      <c r="K184" s="62">
        <f t="shared" si="111"/>
        <v>92</v>
      </c>
      <c r="L184" s="62">
        <f t="shared" si="114"/>
        <v>1977</v>
      </c>
      <c r="M184" s="99">
        <f aca="true" t="shared" si="118" ref="M184:M195">M183</f>
        <v>60.94</v>
      </c>
      <c r="N184" s="62">
        <f t="shared" si="115"/>
        <v>114871</v>
      </c>
      <c r="O184" s="62">
        <f t="shared" si="116"/>
        <v>5606</v>
      </c>
      <c r="P184" s="62">
        <f t="shared" si="117"/>
        <v>120477</v>
      </c>
      <c r="S184" s="130"/>
    </row>
    <row r="185" spans="1:19" ht="12.75">
      <c r="A185" s="101">
        <v>7</v>
      </c>
      <c r="B185" s="62">
        <v>2170</v>
      </c>
      <c r="C185" s="64">
        <f t="shared" si="108"/>
        <v>1.5</v>
      </c>
      <c r="D185" s="62">
        <v>1015</v>
      </c>
      <c r="E185" s="64">
        <f t="shared" si="109"/>
        <v>2.5</v>
      </c>
      <c r="F185" s="62">
        <f t="shared" si="112"/>
        <v>3185</v>
      </c>
      <c r="G185" s="63">
        <f t="shared" si="110"/>
        <v>1.9</v>
      </c>
      <c r="H185" s="99">
        <v>1</v>
      </c>
      <c r="I185" s="99">
        <v>0.7</v>
      </c>
      <c r="J185" s="62">
        <f t="shared" si="113"/>
        <v>2170</v>
      </c>
      <c r="K185" s="62">
        <f t="shared" si="111"/>
        <v>710</v>
      </c>
      <c r="L185" s="62">
        <f t="shared" si="114"/>
        <v>2880</v>
      </c>
      <c r="M185" s="99">
        <f t="shared" si="118"/>
        <v>60.94</v>
      </c>
      <c r="N185" s="62">
        <f t="shared" si="115"/>
        <v>132239</v>
      </c>
      <c r="O185" s="62">
        <f t="shared" si="116"/>
        <v>43267</v>
      </c>
      <c r="P185" s="62">
        <f t="shared" si="117"/>
        <v>175506</v>
      </c>
      <c r="S185" s="130"/>
    </row>
    <row r="186" spans="1:19" ht="12.75">
      <c r="A186" s="182">
        <v>8</v>
      </c>
      <c r="B186" s="62">
        <v>1341</v>
      </c>
      <c r="C186" s="64">
        <f t="shared" si="108"/>
        <v>1.1</v>
      </c>
      <c r="D186" s="62">
        <v>147</v>
      </c>
      <c r="E186" s="64">
        <f t="shared" si="109"/>
        <v>-7.5</v>
      </c>
      <c r="F186" s="57">
        <f t="shared" si="112"/>
        <v>1488</v>
      </c>
      <c r="G186" s="59">
        <f t="shared" si="110"/>
        <v>0.2</v>
      </c>
      <c r="H186" s="183">
        <v>1</v>
      </c>
      <c r="I186" s="183">
        <v>0.7</v>
      </c>
      <c r="J186" s="57">
        <f t="shared" si="113"/>
        <v>1341</v>
      </c>
      <c r="K186" s="57">
        <f t="shared" si="111"/>
        <v>102</v>
      </c>
      <c r="L186" s="57">
        <f t="shared" si="114"/>
        <v>1443</v>
      </c>
      <c r="M186" s="183">
        <f t="shared" si="118"/>
        <v>60.94</v>
      </c>
      <c r="N186" s="57">
        <f t="shared" si="115"/>
        <v>81720</v>
      </c>
      <c r="O186" s="57">
        <f t="shared" si="116"/>
        <v>6215</v>
      </c>
      <c r="P186" s="57">
        <f t="shared" si="117"/>
        <v>87935</v>
      </c>
      <c r="S186" s="130"/>
    </row>
    <row r="187" spans="1:19" ht="12.75">
      <c r="A187" s="101">
        <v>9</v>
      </c>
      <c r="B187" s="62">
        <v>1624</v>
      </c>
      <c r="C187" s="64">
        <f t="shared" si="108"/>
        <v>1.6</v>
      </c>
      <c r="D187" s="62">
        <v>416</v>
      </c>
      <c r="E187" s="64">
        <f t="shared" si="109"/>
        <v>9.5</v>
      </c>
      <c r="F187" s="62">
        <f t="shared" si="112"/>
        <v>2040</v>
      </c>
      <c r="G187" s="63">
        <f t="shared" si="110"/>
        <v>3.1</v>
      </c>
      <c r="H187" s="99">
        <v>1</v>
      </c>
      <c r="I187" s="99">
        <v>0.7</v>
      </c>
      <c r="J187" s="62">
        <f t="shared" si="113"/>
        <v>1624</v>
      </c>
      <c r="K187" s="62">
        <f t="shared" si="111"/>
        <v>291</v>
      </c>
      <c r="L187" s="62">
        <f t="shared" si="114"/>
        <v>1915</v>
      </c>
      <c r="M187" s="99">
        <f t="shared" si="118"/>
        <v>60.94</v>
      </c>
      <c r="N187" s="62">
        <f t="shared" si="115"/>
        <v>98966</v>
      </c>
      <c r="O187" s="62">
        <f t="shared" si="116"/>
        <v>17733</v>
      </c>
      <c r="P187" s="62">
        <f t="shared" si="117"/>
        <v>116699</v>
      </c>
      <c r="S187" s="130"/>
    </row>
    <row r="188" spans="1:19" ht="12.75">
      <c r="A188" s="173" t="s">
        <v>105</v>
      </c>
      <c r="B188" s="174">
        <f>SUM(B182:B187)</f>
        <v>16162</v>
      </c>
      <c r="C188" s="184">
        <f t="shared" si="108"/>
        <v>0.3</v>
      </c>
      <c r="D188" s="174">
        <f aca="true" t="shared" si="119" ref="D188:P188">SUM(D182:D187)</f>
        <v>2603</v>
      </c>
      <c r="E188" s="184">
        <f t="shared" si="109"/>
        <v>1.7</v>
      </c>
      <c r="F188" s="174">
        <f t="shared" si="119"/>
        <v>18765</v>
      </c>
      <c r="G188" s="184">
        <f t="shared" si="110"/>
        <v>0.5</v>
      </c>
      <c r="H188" s="174"/>
      <c r="I188" s="174"/>
      <c r="J188" s="174">
        <f t="shared" si="119"/>
        <v>16162</v>
      </c>
      <c r="K188" s="174">
        <f t="shared" si="119"/>
        <v>1820</v>
      </c>
      <c r="L188" s="174">
        <f t="shared" si="119"/>
        <v>17982</v>
      </c>
      <c r="M188" s="185">
        <f t="shared" si="118"/>
        <v>60.94</v>
      </c>
      <c r="N188" s="174">
        <f t="shared" si="119"/>
        <v>984908</v>
      </c>
      <c r="O188" s="174">
        <f t="shared" si="119"/>
        <v>110907</v>
      </c>
      <c r="P188" s="174">
        <f t="shared" si="119"/>
        <v>1095815</v>
      </c>
      <c r="S188" s="130"/>
    </row>
    <row r="189" spans="1:19" ht="12.75">
      <c r="A189" s="101">
        <v>10</v>
      </c>
      <c r="B189" s="62">
        <v>2237</v>
      </c>
      <c r="C189" s="64">
        <f t="shared" si="108"/>
        <v>1.1</v>
      </c>
      <c r="D189" s="62">
        <v>2885</v>
      </c>
      <c r="E189" s="64">
        <f t="shared" si="109"/>
        <v>-5</v>
      </c>
      <c r="F189" s="62">
        <f t="shared" si="112"/>
        <v>5122</v>
      </c>
      <c r="G189" s="63">
        <f t="shared" si="110"/>
        <v>-2.4</v>
      </c>
      <c r="H189" s="99">
        <v>1</v>
      </c>
      <c r="I189" s="99">
        <v>0.7</v>
      </c>
      <c r="J189" s="62">
        <f t="shared" si="113"/>
        <v>2237</v>
      </c>
      <c r="K189" s="62">
        <f t="shared" si="111"/>
        <v>2019</v>
      </c>
      <c r="L189" s="62">
        <f t="shared" si="114"/>
        <v>4256</v>
      </c>
      <c r="M189" s="183">
        <f t="shared" si="118"/>
        <v>60.94</v>
      </c>
      <c r="N189" s="62">
        <f t="shared" si="115"/>
        <v>136322</v>
      </c>
      <c r="O189" s="62">
        <f t="shared" si="116"/>
        <v>123037</v>
      </c>
      <c r="P189" s="62">
        <f t="shared" si="117"/>
        <v>259359</v>
      </c>
      <c r="S189" s="130"/>
    </row>
    <row r="190" spans="1:19" ht="12.75">
      <c r="A190" s="97">
        <v>11</v>
      </c>
      <c r="B190" s="62">
        <v>728</v>
      </c>
      <c r="C190" s="64">
        <f t="shared" si="108"/>
        <v>2.2</v>
      </c>
      <c r="D190" s="62">
        <v>330</v>
      </c>
      <c r="E190" s="63">
        <f t="shared" si="109"/>
        <v>-12.9</v>
      </c>
      <c r="F190" s="62">
        <f t="shared" si="112"/>
        <v>1058</v>
      </c>
      <c r="G190" s="63">
        <f t="shared" si="110"/>
        <v>-3</v>
      </c>
      <c r="H190" s="98">
        <v>1</v>
      </c>
      <c r="I190" s="98">
        <v>0.7</v>
      </c>
      <c r="J190" s="54">
        <f>B190*H190</f>
        <v>728</v>
      </c>
      <c r="K190" s="54">
        <f t="shared" si="111"/>
        <v>231</v>
      </c>
      <c r="L190" s="54">
        <f>SUM(J190:K190)</f>
        <v>959</v>
      </c>
      <c r="M190" s="183">
        <f t="shared" si="118"/>
        <v>60.94</v>
      </c>
      <c r="N190" s="54">
        <f>ROUNDDOWN(J190*M190,0)</f>
        <v>44364</v>
      </c>
      <c r="O190" s="54">
        <f>ROUNDDOWN(K190*M190,0)</f>
        <v>14077</v>
      </c>
      <c r="P190" s="54">
        <f t="shared" si="117"/>
        <v>58441</v>
      </c>
      <c r="S190" s="130"/>
    </row>
    <row r="191" spans="1:19" ht="12.75">
      <c r="A191" s="101">
        <v>12</v>
      </c>
      <c r="B191" s="62">
        <v>485</v>
      </c>
      <c r="C191" s="64">
        <f t="shared" si="108"/>
        <v>2.5</v>
      </c>
      <c r="D191" s="62">
        <v>560</v>
      </c>
      <c r="E191" s="63">
        <f t="shared" si="109"/>
        <v>-6.8</v>
      </c>
      <c r="F191" s="62">
        <f t="shared" si="112"/>
        <v>1045</v>
      </c>
      <c r="G191" s="63">
        <f t="shared" si="110"/>
        <v>-2.7</v>
      </c>
      <c r="H191" s="99">
        <v>1</v>
      </c>
      <c r="I191" s="99">
        <v>0.7</v>
      </c>
      <c r="J191" s="62">
        <f>B191*H191</f>
        <v>485</v>
      </c>
      <c r="K191" s="62">
        <f t="shared" si="111"/>
        <v>392</v>
      </c>
      <c r="L191" s="62">
        <f>SUM(J191:K191)</f>
        <v>877</v>
      </c>
      <c r="M191" s="183">
        <f t="shared" si="118"/>
        <v>60.94</v>
      </c>
      <c r="N191" s="62">
        <f>ROUNDDOWN(J191*M191,0)</f>
        <v>29555</v>
      </c>
      <c r="O191" s="62">
        <f>ROUNDDOWN(K191*M191,0)</f>
        <v>23888</v>
      </c>
      <c r="P191" s="62">
        <f t="shared" si="117"/>
        <v>53443</v>
      </c>
      <c r="S191" s="130"/>
    </row>
    <row r="192" spans="1:19" ht="12.75">
      <c r="A192" s="97">
        <v>1</v>
      </c>
      <c r="B192" s="62">
        <v>3120</v>
      </c>
      <c r="C192" s="64">
        <f t="shared" si="108"/>
        <v>1.2</v>
      </c>
      <c r="D192" s="62">
        <v>624</v>
      </c>
      <c r="E192" s="63">
        <f t="shared" si="109"/>
        <v>-4.6</v>
      </c>
      <c r="F192" s="62">
        <f t="shared" si="112"/>
        <v>3744</v>
      </c>
      <c r="G192" s="63">
        <f t="shared" si="110"/>
        <v>0.2</v>
      </c>
      <c r="H192" s="98">
        <v>1</v>
      </c>
      <c r="I192" s="98">
        <v>0.7</v>
      </c>
      <c r="J192" s="54">
        <f>B192*H192</f>
        <v>3120</v>
      </c>
      <c r="K192" s="54">
        <f t="shared" si="111"/>
        <v>436</v>
      </c>
      <c r="L192" s="54">
        <f>SUM(J192:K192)</f>
        <v>3556</v>
      </c>
      <c r="M192" s="183">
        <f t="shared" si="118"/>
        <v>60.94</v>
      </c>
      <c r="N192" s="54">
        <f>ROUNDDOWN(J192*M192,0)</f>
        <v>190132</v>
      </c>
      <c r="O192" s="54">
        <f>ROUNDDOWN(K192*M192,0)</f>
        <v>26569</v>
      </c>
      <c r="P192" s="54">
        <f>SUM(N192:O192)</f>
        <v>216701</v>
      </c>
      <c r="S192" s="130"/>
    </row>
    <row r="193" spans="1:19" ht="12.75">
      <c r="A193" s="101">
        <v>2</v>
      </c>
      <c r="B193" s="62">
        <v>589</v>
      </c>
      <c r="C193" s="64">
        <f t="shared" si="108"/>
        <v>1</v>
      </c>
      <c r="D193" s="62">
        <v>349</v>
      </c>
      <c r="E193" s="63">
        <f t="shared" si="109"/>
        <v>-5.4</v>
      </c>
      <c r="F193" s="62">
        <f t="shared" si="112"/>
        <v>938</v>
      </c>
      <c r="G193" s="63">
        <f t="shared" si="110"/>
        <v>-1.5</v>
      </c>
      <c r="H193" s="99">
        <v>1</v>
      </c>
      <c r="I193" s="99">
        <v>0.7</v>
      </c>
      <c r="J193" s="62">
        <f>B193*H193</f>
        <v>589</v>
      </c>
      <c r="K193" s="62">
        <f t="shared" si="111"/>
        <v>244</v>
      </c>
      <c r="L193" s="62">
        <f>SUM(J193:K193)</f>
        <v>833</v>
      </c>
      <c r="M193" s="183">
        <f t="shared" si="118"/>
        <v>60.94</v>
      </c>
      <c r="N193" s="62">
        <f>ROUNDDOWN(J193*M193,0)</f>
        <v>35893</v>
      </c>
      <c r="O193" s="62">
        <f>ROUNDDOWN(K193*M193,0)</f>
        <v>14869</v>
      </c>
      <c r="P193" s="62">
        <f>SUM(N193:O193)</f>
        <v>50762</v>
      </c>
      <c r="S193" s="130"/>
    </row>
    <row r="194" spans="1:16" ht="12.75">
      <c r="A194" s="101">
        <v>3</v>
      </c>
      <c r="B194" s="62">
        <v>1355</v>
      </c>
      <c r="C194" s="64">
        <f t="shared" si="108"/>
        <v>-0.4</v>
      </c>
      <c r="D194" s="62">
        <v>746</v>
      </c>
      <c r="E194" s="63">
        <f t="shared" si="109"/>
        <v>-5.8</v>
      </c>
      <c r="F194" s="62">
        <f>SUM(B194,D194)</f>
        <v>2101</v>
      </c>
      <c r="G194" s="63">
        <f t="shared" si="110"/>
        <v>-2.4</v>
      </c>
      <c r="H194" s="99">
        <v>1</v>
      </c>
      <c r="I194" s="99">
        <v>0.7</v>
      </c>
      <c r="J194" s="62">
        <f>B194*H194</f>
        <v>1355</v>
      </c>
      <c r="K194" s="62">
        <f t="shared" si="111"/>
        <v>522</v>
      </c>
      <c r="L194" s="62">
        <f>SUM(J194:K194)</f>
        <v>1877</v>
      </c>
      <c r="M194" s="183">
        <f t="shared" si="118"/>
        <v>60.94</v>
      </c>
      <c r="N194" s="62">
        <f>ROUNDDOWN(J194*M194,0)</f>
        <v>82573</v>
      </c>
      <c r="O194" s="62">
        <f>ROUNDDOWN(K194*M194,0)</f>
        <v>31810</v>
      </c>
      <c r="P194" s="62">
        <f>SUM(N194:O194)</f>
        <v>114383</v>
      </c>
    </row>
    <row r="195" spans="1:19" ht="12.75">
      <c r="A195" s="173" t="s">
        <v>105</v>
      </c>
      <c r="B195" s="174">
        <f>SUM(B189:B194)</f>
        <v>8514</v>
      </c>
      <c r="C195" s="184">
        <f t="shared" si="108"/>
        <v>1.1</v>
      </c>
      <c r="D195" s="174">
        <f>SUM(D189:D194)</f>
        <v>5494</v>
      </c>
      <c r="E195" s="184">
        <f t="shared" si="109"/>
        <v>-5.8</v>
      </c>
      <c r="F195" s="174">
        <f>SUM(F189:F194)</f>
        <v>14008</v>
      </c>
      <c r="G195" s="184">
        <f t="shared" si="110"/>
        <v>-1.7</v>
      </c>
      <c r="H195" s="174"/>
      <c r="I195" s="174"/>
      <c r="J195" s="174">
        <f>SUM(J189:J194)</f>
        <v>8514</v>
      </c>
      <c r="K195" s="174">
        <f>SUM(K189:K194)</f>
        <v>3844</v>
      </c>
      <c r="L195" s="174">
        <f>SUM(L189:L194)</f>
        <v>12358</v>
      </c>
      <c r="M195" s="185">
        <f t="shared" si="118"/>
        <v>60.94</v>
      </c>
      <c r="N195" s="174">
        <f>SUM(N189:N194)</f>
        <v>518839</v>
      </c>
      <c r="O195" s="174">
        <f>SUM(O189:O194)</f>
        <v>234250</v>
      </c>
      <c r="P195" s="174">
        <f>SUM(P189:P194)</f>
        <v>753089</v>
      </c>
      <c r="S195" s="130"/>
    </row>
    <row r="196" spans="1:16" ht="12.75">
      <c r="A196" s="176" t="s">
        <v>48</v>
      </c>
      <c r="B196" s="177">
        <f>B188+B195</f>
        <v>24676</v>
      </c>
      <c r="C196" s="178">
        <f t="shared" si="108"/>
        <v>0.6</v>
      </c>
      <c r="D196" s="177">
        <f>D188+D195</f>
        <v>8097</v>
      </c>
      <c r="E196" s="179">
        <f t="shared" si="109"/>
        <v>-3.5</v>
      </c>
      <c r="F196" s="177">
        <f>F188+F195</f>
        <v>32773</v>
      </c>
      <c r="G196" s="179">
        <f t="shared" si="110"/>
        <v>-0.5</v>
      </c>
      <c r="H196" s="177"/>
      <c r="I196" s="177"/>
      <c r="J196" s="177">
        <f>J188+J195</f>
        <v>24676</v>
      </c>
      <c r="K196" s="177">
        <f>K188+K195</f>
        <v>5664</v>
      </c>
      <c r="L196" s="177">
        <f>L188+L195</f>
        <v>30340</v>
      </c>
      <c r="M196" s="180"/>
      <c r="N196" s="177">
        <f>N188+N195</f>
        <v>1503747</v>
      </c>
      <c r="O196" s="177">
        <f>O188+O195</f>
        <v>345157</v>
      </c>
      <c r="P196" s="177">
        <f>P188+P195</f>
        <v>1848904</v>
      </c>
    </row>
    <row r="197" spans="2:12" ht="12.75">
      <c r="B197" s="91">
        <f>B196-B176</f>
        <v>135</v>
      </c>
      <c r="D197" s="91">
        <f>D196-D176</f>
        <v>-293</v>
      </c>
      <c r="F197" s="91">
        <f>F196-F176</f>
        <v>-158</v>
      </c>
      <c r="L197" s="91">
        <f>L196-L176</f>
        <v>-70</v>
      </c>
    </row>
    <row r="198" spans="2:12" ht="12.75">
      <c r="B198" s="186"/>
      <c r="C198" s="186"/>
      <c r="D198" s="186"/>
      <c r="E198" s="186"/>
      <c r="F198" s="186"/>
      <c r="L198" s="91"/>
    </row>
    <row r="199" ht="14.25">
      <c r="A199" s="33" t="s">
        <v>108</v>
      </c>
    </row>
    <row r="200" spans="1:16" ht="12.75">
      <c r="A200" s="165" t="s">
        <v>40</v>
      </c>
      <c r="B200" s="159" t="s">
        <v>51</v>
      </c>
      <c r="C200" s="161"/>
      <c r="D200" s="161"/>
      <c r="E200" s="161"/>
      <c r="F200" s="161"/>
      <c r="G200" s="160"/>
      <c r="H200" s="167" t="s">
        <v>42</v>
      </c>
      <c r="I200" s="167"/>
      <c r="J200" s="168" t="s">
        <v>43</v>
      </c>
      <c r="K200" s="168"/>
      <c r="L200" s="168"/>
      <c r="M200" s="169" t="s">
        <v>91</v>
      </c>
      <c r="N200" s="167" t="s">
        <v>45</v>
      </c>
      <c r="O200" s="167"/>
      <c r="P200" s="167"/>
    </row>
    <row r="201" spans="1:16" ht="26.25">
      <c r="A201" s="166"/>
      <c r="B201" s="131" t="s">
        <v>92</v>
      </c>
      <c r="C201" s="45" t="s">
        <v>52</v>
      </c>
      <c r="D201" s="131" t="s">
        <v>93</v>
      </c>
      <c r="E201" s="45" t="s">
        <v>52</v>
      </c>
      <c r="F201" s="148" t="s">
        <v>48</v>
      </c>
      <c r="G201" s="45" t="s">
        <v>52</v>
      </c>
      <c r="H201" s="132" t="s">
        <v>92</v>
      </c>
      <c r="I201" s="132" t="s">
        <v>93</v>
      </c>
      <c r="J201" s="131" t="s">
        <v>92</v>
      </c>
      <c r="K201" s="131" t="s">
        <v>93</v>
      </c>
      <c r="L201" s="148" t="s">
        <v>48</v>
      </c>
      <c r="M201" s="162"/>
      <c r="N201" s="131" t="s">
        <v>92</v>
      </c>
      <c r="O201" s="131" t="s">
        <v>94</v>
      </c>
      <c r="P201" s="148" t="s">
        <v>48</v>
      </c>
    </row>
    <row r="202" spans="1:16" ht="12.75">
      <c r="A202" s="147">
        <v>4</v>
      </c>
      <c r="B202" s="43">
        <v>7836</v>
      </c>
      <c r="C202" s="46">
        <f aca="true" t="shared" si="120" ref="C202:E207">ROUND((B202/B182-1)*100,1)</f>
        <v>-0.1</v>
      </c>
      <c r="D202" s="43">
        <v>636</v>
      </c>
      <c r="E202" s="46">
        <f t="shared" si="120"/>
        <v>-9.1</v>
      </c>
      <c r="F202" s="43">
        <f>SUM(B202,D202)</f>
        <v>8472</v>
      </c>
      <c r="G202" s="46">
        <f aca="true" t="shared" si="121" ref="G202:G214">ROUND((F202/F182-1)*100,1)</f>
        <v>-0.8</v>
      </c>
      <c r="H202" s="42">
        <v>1</v>
      </c>
      <c r="I202" s="42">
        <v>0.7</v>
      </c>
      <c r="J202" s="43">
        <f>B202*H202</f>
        <v>7836</v>
      </c>
      <c r="K202" s="43">
        <f aca="true" t="shared" si="122" ref="K202:K214">ROUNDDOWN(D202*I202,0)</f>
        <v>445</v>
      </c>
      <c r="L202" s="43">
        <f>SUM(J202:K202)</f>
        <v>8281</v>
      </c>
      <c r="M202" s="68">
        <v>64.9</v>
      </c>
      <c r="N202" s="43">
        <f>ROUNDDOWN(J202*M202,0)</f>
        <v>508556</v>
      </c>
      <c r="O202" s="43">
        <f>ROUNDDOWN(K202*M202,0)</f>
        <v>28880</v>
      </c>
      <c r="P202" s="43">
        <f>SUM(N202:O202)</f>
        <v>537436</v>
      </c>
    </row>
    <row r="203" spans="1:16" ht="12.75">
      <c r="A203" s="147">
        <v>5</v>
      </c>
      <c r="B203" s="43">
        <v>1298</v>
      </c>
      <c r="C203" s="46">
        <f t="shared" si="120"/>
        <v>-0.2</v>
      </c>
      <c r="D203" s="43">
        <v>197</v>
      </c>
      <c r="E203" s="46">
        <f t="shared" si="120"/>
        <v>2.1</v>
      </c>
      <c r="F203" s="43">
        <f aca="true" t="shared" si="123" ref="F203:F213">SUM(B203,D203)</f>
        <v>1495</v>
      </c>
      <c r="G203" s="46">
        <f t="shared" si="121"/>
        <v>0.1</v>
      </c>
      <c r="H203" s="42">
        <v>1</v>
      </c>
      <c r="I203" s="42">
        <v>0.7</v>
      </c>
      <c r="J203" s="43">
        <f aca="true" t="shared" si="124" ref="J203:J209">B203*H203</f>
        <v>1298</v>
      </c>
      <c r="K203" s="43">
        <f t="shared" si="122"/>
        <v>137</v>
      </c>
      <c r="L203" s="43">
        <f aca="true" t="shared" si="125" ref="L203:L209">SUM(J203:K203)</f>
        <v>1435</v>
      </c>
      <c r="M203" s="42">
        <f>M202</f>
        <v>64.9</v>
      </c>
      <c r="N203" s="43">
        <f aca="true" t="shared" si="126" ref="N203:N209">ROUNDDOWN(J203*M203,0)</f>
        <v>84240</v>
      </c>
      <c r="O203" s="43">
        <f aca="true" t="shared" si="127" ref="O203:O209">ROUNDDOWN(K203*M203,0)</f>
        <v>8891</v>
      </c>
      <c r="P203" s="43">
        <f aca="true" t="shared" si="128" ref="P203:P211">SUM(N203:O203)</f>
        <v>93131</v>
      </c>
    </row>
    <row r="204" spans="1:16" ht="12.75">
      <c r="A204" s="147">
        <v>6</v>
      </c>
      <c r="B204" s="43">
        <v>1873</v>
      </c>
      <c r="C204" s="46">
        <f t="shared" si="120"/>
        <v>-0.6</v>
      </c>
      <c r="D204" s="43">
        <v>137</v>
      </c>
      <c r="E204" s="46">
        <f t="shared" si="120"/>
        <v>3.8</v>
      </c>
      <c r="F204" s="43">
        <f t="shared" si="123"/>
        <v>2010</v>
      </c>
      <c r="G204" s="46">
        <f t="shared" si="121"/>
        <v>-0.3</v>
      </c>
      <c r="H204" s="42">
        <v>1</v>
      </c>
      <c r="I204" s="42">
        <v>0.7</v>
      </c>
      <c r="J204" s="43">
        <f t="shared" si="124"/>
        <v>1873</v>
      </c>
      <c r="K204" s="43">
        <f t="shared" si="122"/>
        <v>95</v>
      </c>
      <c r="L204" s="43">
        <f t="shared" si="125"/>
        <v>1968</v>
      </c>
      <c r="M204" s="42">
        <f aca="true" t="shared" si="129" ref="M204:M215">M203</f>
        <v>64.9</v>
      </c>
      <c r="N204" s="43">
        <f t="shared" si="126"/>
        <v>121557</v>
      </c>
      <c r="O204" s="43">
        <f t="shared" si="127"/>
        <v>6165</v>
      </c>
      <c r="P204" s="43">
        <f t="shared" si="128"/>
        <v>127722</v>
      </c>
    </row>
    <row r="205" spans="1:16" ht="12.75">
      <c r="A205" s="147">
        <v>7</v>
      </c>
      <c r="B205" s="43">
        <v>2152</v>
      </c>
      <c r="C205" s="46">
        <f t="shared" si="120"/>
        <v>-0.8</v>
      </c>
      <c r="D205" s="43">
        <v>987</v>
      </c>
      <c r="E205" s="46">
        <f t="shared" si="120"/>
        <v>-2.8</v>
      </c>
      <c r="F205" s="43">
        <f t="shared" si="123"/>
        <v>3139</v>
      </c>
      <c r="G205" s="46">
        <f t="shared" si="121"/>
        <v>-1.4</v>
      </c>
      <c r="H205" s="42">
        <v>1</v>
      </c>
      <c r="I205" s="42">
        <v>0.7</v>
      </c>
      <c r="J205" s="43">
        <f t="shared" si="124"/>
        <v>2152</v>
      </c>
      <c r="K205" s="43">
        <f t="shared" si="122"/>
        <v>690</v>
      </c>
      <c r="L205" s="43">
        <f t="shared" si="125"/>
        <v>2842</v>
      </c>
      <c r="M205" s="42">
        <f t="shared" si="129"/>
        <v>64.9</v>
      </c>
      <c r="N205" s="43">
        <f t="shared" si="126"/>
        <v>139664</v>
      </c>
      <c r="O205" s="43">
        <f t="shared" si="127"/>
        <v>44781</v>
      </c>
      <c r="P205" s="43">
        <f t="shared" si="128"/>
        <v>184445</v>
      </c>
    </row>
    <row r="206" spans="1:16" ht="12.75">
      <c r="A206" s="148">
        <v>8</v>
      </c>
      <c r="B206" s="43">
        <v>1342</v>
      </c>
      <c r="C206" s="46">
        <f t="shared" si="120"/>
        <v>0.1</v>
      </c>
      <c r="D206" s="43">
        <v>167</v>
      </c>
      <c r="E206" s="46">
        <f t="shared" si="120"/>
        <v>13.6</v>
      </c>
      <c r="F206" s="60">
        <f t="shared" si="123"/>
        <v>1509</v>
      </c>
      <c r="G206" s="46">
        <f t="shared" si="121"/>
        <v>1.4</v>
      </c>
      <c r="H206" s="61">
        <v>1</v>
      </c>
      <c r="I206" s="61">
        <v>0.7</v>
      </c>
      <c r="J206" s="60">
        <f t="shared" si="124"/>
        <v>1342</v>
      </c>
      <c r="K206" s="60">
        <f t="shared" si="122"/>
        <v>116</v>
      </c>
      <c r="L206" s="60">
        <f t="shared" si="125"/>
        <v>1458</v>
      </c>
      <c r="M206" s="61">
        <f t="shared" si="129"/>
        <v>64.9</v>
      </c>
      <c r="N206" s="60">
        <f t="shared" si="126"/>
        <v>87095</v>
      </c>
      <c r="O206" s="60">
        <f t="shared" si="127"/>
        <v>7528</v>
      </c>
      <c r="P206" s="60">
        <f t="shared" si="128"/>
        <v>94623</v>
      </c>
    </row>
    <row r="207" spans="1:16" ht="12.75">
      <c r="A207" s="147">
        <v>9</v>
      </c>
      <c r="B207" s="43">
        <v>1630</v>
      </c>
      <c r="C207" s="46">
        <f t="shared" si="120"/>
        <v>0.4</v>
      </c>
      <c r="D207" s="43">
        <v>385</v>
      </c>
      <c r="E207" s="46">
        <f t="shared" si="120"/>
        <v>-7.5</v>
      </c>
      <c r="F207" s="43">
        <f t="shared" si="123"/>
        <v>2015</v>
      </c>
      <c r="G207" s="46">
        <f t="shared" si="121"/>
        <v>-1.2</v>
      </c>
      <c r="H207" s="42">
        <v>1</v>
      </c>
      <c r="I207" s="42">
        <v>0.7</v>
      </c>
      <c r="J207" s="43">
        <f t="shared" si="124"/>
        <v>1630</v>
      </c>
      <c r="K207" s="43">
        <f t="shared" si="122"/>
        <v>269</v>
      </c>
      <c r="L207" s="43">
        <f t="shared" si="125"/>
        <v>1899</v>
      </c>
      <c r="M207" s="42">
        <f t="shared" si="129"/>
        <v>64.9</v>
      </c>
      <c r="N207" s="43">
        <f t="shared" si="126"/>
        <v>105787</v>
      </c>
      <c r="O207" s="43">
        <f t="shared" si="127"/>
        <v>17458</v>
      </c>
      <c r="P207" s="43">
        <f t="shared" si="128"/>
        <v>123245</v>
      </c>
    </row>
    <row r="208" spans="1:19" ht="12.75">
      <c r="A208" s="173" t="s">
        <v>105</v>
      </c>
      <c r="B208" s="174">
        <f>SUM(B202:B207)</f>
        <v>16131</v>
      </c>
      <c r="C208" s="184">
        <f>ROUND((B208/B188-1)*100,1)</f>
        <v>-0.2</v>
      </c>
      <c r="D208" s="174">
        <f>SUM(D202:D207)</f>
        <v>2509</v>
      </c>
      <c r="E208" s="184">
        <f>ROUND((D208/D188-1)*100,1)</f>
        <v>-3.6</v>
      </c>
      <c r="F208" s="174">
        <f>SUM(F202:F207)</f>
        <v>18640</v>
      </c>
      <c r="G208" s="184">
        <f t="shared" si="121"/>
        <v>-0.7</v>
      </c>
      <c r="H208" s="174"/>
      <c r="I208" s="174"/>
      <c r="J208" s="174">
        <f>SUM(J202:J207)</f>
        <v>16131</v>
      </c>
      <c r="K208" s="174">
        <f>SUM(K202:K207)</f>
        <v>1752</v>
      </c>
      <c r="L208" s="174">
        <f>SUM(L202:L207)</f>
        <v>17883</v>
      </c>
      <c r="M208" s="185">
        <f t="shared" si="129"/>
        <v>64.9</v>
      </c>
      <c r="N208" s="174">
        <f>SUM(N202:N207)</f>
        <v>1046899</v>
      </c>
      <c r="O208" s="174">
        <f>SUM(O202:O207)</f>
        <v>113703</v>
      </c>
      <c r="P208" s="174">
        <f>SUM(P202:P207)</f>
        <v>1160602</v>
      </c>
      <c r="S208" s="130"/>
    </row>
    <row r="209" spans="1:16" ht="12.75">
      <c r="A209" s="141">
        <v>10</v>
      </c>
      <c r="B209" s="135">
        <f>ROUNDUP(B189*(100+C209)/100,0)</f>
        <v>2262</v>
      </c>
      <c r="C209" s="136">
        <f aca="true" t="shared" si="130" ref="C209:C215">C189</f>
        <v>1.1</v>
      </c>
      <c r="D209" s="135">
        <f>ROUNDUP(D189*(100+E209)/100,0)</f>
        <v>2741</v>
      </c>
      <c r="E209" s="137">
        <f aca="true" t="shared" si="131" ref="E209:E215">E189</f>
        <v>-5</v>
      </c>
      <c r="F209" s="135">
        <f t="shared" si="123"/>
        <v>5003</v>
      </c>
      <c r="G209" s="137">
        <f t="shared" si="121"/>
        <v>-2.3</v>
      </c>
      <c r="H209" s="140">
        <v>1</v>
      </c>
      <c r="I209" s="140">
        <v>0.7</v>
      </c>
      <c r="J209" s="135">
        <f t="shared" si="124"/>
        <v>2262</v>
      </c>
      <c r="K209" s="135">
        <f t="shared" si="122"/>
        <v>1918</v>
      </c>
      <c r="L209" s="135">
        <f t="shared" si="125"/>
        <v>4180</v>
      </c>
      <c r="M209" s="140">
        <f>M207</f>
        <v>64.9</v>
      </c>
      <c r="N209" s="135">
        <f t="shared" si="126"/>
        <v>146803</v>
      </c>
      <c r="O209" s="135">
        <f t="shared" si="127"/>
        <v>124478</v>
      </c>
      <c r="P209" s="135">
        <f t="shared" si="128"/>
        <v>271281</v>
      </c>
    </row>
    <row r="210" spans="1:16" ht="12.75">
      <c r="A210" s="134">
        <v>11</v>
      </c>
      <c r="B210" s="135">
        <f aca="true" t="shared" si="132" ref="B210:D214">ROUNDUP(B190*(100+C210)/100,0)</f>
        <v>745</v>
      </c>
      <c r="C210" s="136">
        <f t="shared" si="130"/>
        <v>2.2</v>
      </c>
      <c r="D210" s="135">
        <f t="shared" si="132"/>
        <v>288</v>
      </c>
      <c r="E210" s="137">
        <f t="shared" si="131"/>
        <v>-12.9</v>
      </c>
      <c r="F210" s="135">
        <f t="shared" si="123"/>
        <v>1033</v>
      </c>
      <c r="G210" s="137">
        <f t="shared" si="121"/>
        <v>-2.4</v>
      </c>
      <c r="H210" s="138">
        <v>1</v>
      </c>
      <c r="I210" s="138">
        <v>0.7</v>
      </c>
      <c r="J210" s="139">
        <f>B210*H210</f>
        <v>745</v>
      </c>
      <c r="K210" s="139">
        <f t="shared" si="122"/>
        <v>201</v>
      </c>
      <c r="L210" s="139">
        <f>SUM(J210:K210)</f>
        <v>946</v>
      </c>
      <c r="M210" s="140">
        <f t="shared" si="129"/>
        <v>64.9</v>
      </c>
      <c r="N210" s="139">
        <f>ROUNDDOWN(J210*M210,0)</f>
        <v>48350</v>
      </c>
      <c r="O210" s="139">
        <f>ROUNDDOWN(K210*M210,0)</f>
        <v>13044</v>
      </c>
      <c r="P210" s="139">
        <f t="shared" si="128"/>
        <v>61394</v>
      </c>
    </row>
    <row r="211" spans="1:16" ht="12.75">
      <c r="A211" s="141">
        <v>12</v>
      </c>
      <c r="B211" s="135">
        <f t="shared" si="132"/>
        <v>498</v>
      </c>
      <c r="C211" s="136">
        <f t="shared" si="130"/>
        <v>2.5</v>
      </c>
      <c r="D211" s="135">
        <f t="shared" si="132"/>
        <v>522</v>
      </c>
      <c r="E211" s="137">
        <f t="shared" si="131"/>
        <v>-6.8</v>
      </c>
      <c r="F211" s="135">
        <f t="shared" si="123"/>
        <v>1020</v>
      </c>
      <c r="G211" s="137">
        <f t="shared" si="121"/>
        <v>-2.4</v>
      </c>
      <c r="H211" s="140">
        <v>1</v>
      </c>
      <c r="I211" s="140">
        <v>0.7</v>
      </c>
      <c r="J211" s="135">
        <f>B211*H211</f>
        <v>498</v>
      </c>
      <c r="K211" s="135">
        <f t="shared" si="122"/>
        <v>365</v>
      </c>
      <c r="L211" s="135">
        <f>SUM(J211:K211)</f>
        <v>863</v>
      </c>
      <c r="M211" s="140">
        <f t="shared" si="129"/>
        <v>64.9</v>
      </c>
      <c r="N211" s="135">
        <f>ROUNDDOWN(J211*M211,0)</f>
        <v>32320</v>
      </c>
      <c r="O211" s="135">
        <f>ROUNDDOWN(K211*M211,0)</f>
        <v>23688</v>
      </c>
      <c r="P211" s="135">
        <f t="shared" si="128"/>
        <v>56008</v>
      </c>
    </row>
    <row r="212" spans="1:16" ht="12.75">
      <c r="A212" s="134">
        <v>1</v>
      </c>
      <c r="B212" s="135">
        <f t="shared" si="132"/>
        <v>3158</v>
      </c>
      <c r="C212" s="136">
        <f t="shared" si="130"/>
        <v>1.2</v>
      </c>
      <c r="D212" s="135">
        <f t="shared" si="132"/>
        <v>596</v>
      </c>
      <c r="E212" s="137">
        <f t="shared" si="131"/>
        <v>-4.6</v>
      </c>
      <c r="F212" s="135">
        <f t="shared" si="123"/>
        <v>3754</v>
      </c>
      <c r="G212" s="137">
        <f t="shared" si="121"/>
        <v>0.3</v>
      </c>
      <c r="H212" s="138">
        <v>1</v>
      </c>
      <c r="I212" s="138">
        <v>0.7</v>
      </c>
      <c r="J212" s="139">
        <f>B212*H212</f>
        <v>3158</v>
      </c>
      <c r="K212" s="139">
        <f t="shared" si="122"/>
        <v>417</v>
      </c>
      <c r="L212" s="139">
        <f>SUM(J212:K212)</f>
        <v>3575</v>
      </c>
      <c r="M212" s="138">
        <f t="shared" si="129"/>
        <v>64.9</v>
      </c>
      <c r="N212" s="139">
        <f>ROUNDDOWN(J212*M212,0)</f>
        <v>204954</v>
      </c>
      <c r="O212" s="139">
        <f>ROUNDDOWN(K212*M212,0)</f>
        <v>27063</v>
      </c>
      <c r="P212" s="139">
        <f>SUM(N212:O212)</f>
        <v>232017</v>
      </c>
    </row>
    <row r="213" spans="1:16" ht="12.75">
      <c r="A213" s="141">
        <v>2</v>
      </c>
      <c r="B213" s="135">
        <f t="shared" si="132"/>
        <v>595</v>
      </c>
      <c r="C213" s="136">
        <f t="shared" si="130"/>
        <v>1</v>
      </c>
      <c r="D213" s="135">
        <f t="shared" si="132"/>
        <v>331</v>
      </c>
      <c r="E213" s="137">
        <f t="shared" si="131"/>
        <v>-5.4</v>
      </c>
      <c r="F213" s="135">
        <f t="shared" si="123"/>
        <v>926</v>
      </c>
      <c r="G213" s="137">
        <f t="shared" si="121"/>
        <v>-1.3</v>
      </c>
      <c r="H213" s="140">
        <v>1</v>
      </c>
      <c r="I213" s="140">
        <v>0.7</v>
      </c>
      <c r="J213" s="135">
        <f>B213*H213</f>
        <v>595</v>
      </c>
      <c r="K213" s="135">
        <f t="shared" si="122"/>
        <v>231</v>
      </c>
      <c r="L213" s="135">
        <f>SUM(J213:K213)</f>
        <v>826</v>
      </c>
      <c r="M213" s="140">
        <f t="shared" si="129"/>
        <v>64.9</v>
      </c>
      <c r="N213" s="135">
        <f>ROUNDDOWN(J213*M213,0)</f>
        <v>38615</v>
      </c>
      <c r="O213" s="135">
        <f>ROUNDDOWN(K213*M213,0)</f>
        <v>14991</v>
      </c>
      <c r="P213" s="135">
        <f>SUM(N213:O213)</f>
        <v>53606</v>
      </c>
    </row>
    <row r="214" spans="1:16" ht="12.75">
      <c r="A214" s="141">
        <v>3</v>
      </c>
      <c r="B214" s="135">
        <f t="shared" si="132"/>
        <v>1350</v>
      </c>
      <c r="C214" s="136">
        <f t="shared" si="130"/>
        <v>-0.4</v>
      </c>
      <c r="D214" s="135">
        <f t="shared" si="132"/>
        <v>703</v>
      </c>
      <c r="E214" s="137">
        <f t="shared" si="131"/>
        <v>-5.8</v>
      </c>
      <c r="F214" s="135">
        <f>SUM(B214,D214)</f>
        <v>2053</v>
      </c>
      <c r="G214" s="137">
        <f t="shared" si="121"/>
        <v>-2.3</v>
      </c>
      <c r="H214" s="140">
        <v>1</v>
      </c>
      <c r="I214" s="140">
        <v>0.7</v>
      </c>
      <c r="J214" s="135">
        <f>B214*H214</f>
        <v>1350</v>
      </c>
      <c r="K214" s="135">
        <f t="shared" si="122"/>
        <v>492</v>
      </c>
      <c r="L214" s="135">
        <f>SUM(J214:K214)</f>
        <v>1842</v>
      </c>
      <c r="M214" s="140">
        <f t="shared" si="129"/>
        <v>64.9</v>
      </c>
      <c r="N214" s="135">
        <f>ROUNDDOWN(J214*M214,0)</f>
        <v>87615</v>
      </c>
      <c r="O214" s="135">
        <f>ROUNDDOWN(K214*M214,0)</f>
        <v>31930</v>
      </c>
      <c r="P214" s="135">
        <f>SUM(N214:O214)</f>
        <v>119545</v>
      </c>
    </row>
    <row r="215" spans="1:19" ht="12.75">
      <c r="A215" s="173" t="s">
        <v>105</v>
      </c>
      <c r="B215" s="174">
        <f>SUM(B209:B214)</f>
        <v>8608</v>
      </c>
      <c r="C215" s="184">
        <f t="shared" si="130"/>
        <v>1.1</v>
      </c>
      <c r="D215" s="174">
        <f>SUM(D209:D214)</f>
        <v>5181</v>
      </c>
      <c r="E215" s="184">
        <f t="shared" si="131"/>
        <v>-5.8</v>
      </c>
      <c r="F215" s="174">
        <f>SUM(F209:F214)</f>
        <v>13789</v>
      </c>
      <c r="G215" s="184">
        <f>G195</f>
        <v>-1.7</v>
      </c>
      <c r="H215" s="174"/>
      <c r="I215" s="174"/>
      <c r="J215" s="174">
        <f>SUM(J209:J214)</f>
        <v>8608</v>
      </c>
      <c r="K215" s="174">
        <f>SUM(K209:K214)</f>
        <v>3624</v>
      </c>
      <c r="L215" s="174">
        <f>SUM(L209:L214)</f>
        <v>12232</v>
      </c>
      <c r="M215" s="185">
        <f t="shared" si="129"/>
        <v>64.9</v>
      </c>
      <c r="N215" s="174">
        <f>SUM(N209:N214)</f>
        <v>558657</v>
      </c>
      <c r="O215" s="174">
        <f>SUM(O209:O214)</f>
        <v>235194</v>
      </c>
      <c r="P215" s="174">
        <f>SUM(P209:P214)</f>
        <v>793851</v>
      </c>
      <c r="S215" s="130"/>
    </row>
    <row r="216" spans="1:16" ht="12.75">
      <c r="A216" s="176" t="s">
        <v>48</v>
      </c>
      <c r="B216" s="177">
        <f>B208+B215</f>
        <v>24739</v>
      </c>
      <c r="C216" s="178">
        <f>ROUND((B216/B196-1)*100,1)</f>
        <v>0.3</v>
      </c>
      <c r="D216" s="177">
        <f>D208+D215</f>
        <v>7690</v>
      </c>
      <c r="E216" s="178">
        <f>ROUND((D216/D196-1)*100,1)</f>
        <v>-5</v>
      </c>
      <c r="F216" s="177">
        <f>F208+F215</f>
        <v>32429</v>
      </c>
      <c r="G216" s="178">
        <f>ROUND((F216/F196-1)*100,1)</f>
        <v>-1</v>
      </c>
      <c r="H216" s="177"/>
      <c r="I216" s="177"/>
      <c r="J216" s="177">
        <f>J208+J215</f>
        <v>24739</v>
      </c>
      <c r="K216" s="177">
        <f>K208+K215</f>
        <v>5376</v>
      </c>
      <c r="L216" s="177">
        <f>L208+L215</f>
        <v>30115</v>
      </c>
      <c r="M216" s="180"/>
      <c r="N216" s="177">
        <f>N208+N215</f>
        <v>1605556</v>
      </c>
      <c r="O216" s="177">
        <f>O208+O215</f>
        <v>348897</v>
      </c>
      <c r="P216" s="177">
        <f>P208+P215</f>
        <v>1954453</v>
      </c>
    </row>
    <row r="217" spans="2:12" ht="12.75">
      <c r="B217" s="91">
        <f>B216-B196</f>
        <v>63</v>
      </c>
      <c r="D217" s="91">
        <f>D216-D196</f>
        <v>-407</v>
      </c>
      <c r="F217" s="91">
        <f>F216-F196</f>
        <v>-344</v>
      </c>
      <c r="L217" s="91">
        <f>L216-L196</f>
        <v>-225</v>
      </c>
    </row>
    <row r="218" ht="12.75">
      <c r="B218" s="129"/>
    </row>
    <row r="219" ht="14.25">
      <c r="A219" s="33" t="s">
        <v>109</v>
      </c>
    </row>
    <row r="220" spans="1:16" ht="12.75">
      <c r="A220" s="165" t="s">
        <v>40</v>
      </c>
      <c r="B220" s="159" t="s">
        <v>51</v>
      </c>
      <c r="C220" s="161"/>
      <c r="D220" s="161"/>
      <c r="E220" s="161"/>
      <c r="F220" s="161"/>
      <c r="G220" s="160"/>
      <c r="H220" s="167" t="s">
        <v>42</v>
      </c>
      <c r="I220" s="167"/>
      <c r="J220" s="168" t="s">
        <v>43</v>
      </c>
      <c r="K220" s="168"/>
      <c r="L220" s="168"/>
      <c r="M220" s="169" t="s">
        <v>91</v>
      </c>
      <c r="N220" s="167" t="s">
        <v>45</v>
      </c>
      <c r="O220" s="167"/>
      <c r="P220" s="167"/>
    </row>
    <row r="221" spans="1:16" ht="26.25">
      <c r="A221" s="166"/>
      <c r="B221" s="131" t="s">
        <v>92</v>
      </c>
      <c r="C221" s="45" t="s">
        <v>52</v>
      </c>
      <c r="D221" s="131" t="s">
        <v>93</v>
      </c>
      <c r="E221" s="45" t="s">
        <v>52</v>
      </c>
      <c r="F221" s="148" t="s">
        <v>48</v>
      </c>
      <c r="G221" s="45" t="s">
        <v>52</v>
      </c>
      <c r="H221" s="132" t="s">
        <v>92</v>
      </c>
      <c r="I221" s="132" t="s">
        <v>93</v>
      </c>
      <c r="J221" s="131" t="s">
        <v>92</v>
      </c>
      <c r="K221" s="131" t="s">
        <v>93</v>
      </c>
      <c r="L221" s="148" t="s">
        <v>48</v>
      </c>
      <c r="M221" s="162"/>
      <c r="N221" s="131" t="s">
        <v>92</v>
      </c>
      <c r="O221" s="131" t="s">
        <v>94</v>
      </c>
      <c r="P221" s="148" t="s">
        <v>48</v>
      </c>
    </row>
    <row r="222" spans="1:16" ht="12.75">
      <c r="A222" s="147">
        <v>4</v>
      </c>
      <c r="B222" s="43">
        <f aca="true" t="shared" si="133" ref="B222:B227">ROUNDUP(B202*(100+C222)/100,0)</f>
        <v>7829</v>
      </c>
      <c r="C222" s="46">
        <f aca="true" t="shared" si="134" ref="C222:C227">C202</f>
        <v>-0.1</v>
      </c>
      <c r="D222" s="43">
        <f aca="true" t="shared" si="135" ref="D222:D227">ROUNDUP(D202*(100+E222)/100,0)</f>
        <v>579</v>
      </c>
      <c r="E222" s="47">
        <f aca="true" t="shared" si="136" ref="E222:E227">E202</f>
        <v>-9.1</v>
      </c>
      <c r="F222" s="43">
        <f>SUM(B222,D222)</f>
        <v>8408</v>
      </c>
      <c r="G222" s="47">
        <f aca="true" t="shared" si="137" ref="G222:G234">ROUND((F222/F202-1)*100,1)</f>
        <v>-0.8</v>
      </c>
      <c r="H222" s="42">
        <v>1</v>
      </c>
      <c r="I222" s="42">
        <v>0.7</v>
      </c>
      <c r="J222" s="43">
        <f>B222*H222</f>
        <v>7829</v>
      </c>
      <c r="K222" s="43">
        <f aca="true" t="shared" si="138" ref="K222:K234">ROUNDDOWN(D222*I222,0)</f>
        <v>405</v>
      </c>
      <c r="L222" s="43">
        <f>SUM(J222:K222)</f>
        <v>8234</v>
      </c>
      <c r="M222" s="42">
        <f>M221</f>
        <v>0</v>
      </c>
      <c r="N222" s="43">
        <f>ROUNDDOWN(J222*M222,0)</f>
        <v>0</v>
      </c>
      <c r="O222" s="43">
        <f>ROUNDDOWN(K222*M222,0)</f>
        <v>0</v>
      </c>
      <c r="P222" s="43">
        <f>SUM(N222:O222)</f>
        <v>0</v>
      </c>
    </row>
    <row r="223" spans="1:16" ht="12.75">
      <c r="A223" s="147">
        <v>5</v>
      </c>
      <c r="B223" s="43">
        <f t="shared" si="133"/>
        <v>1296</v>
      </c>
      <c r="C223" s="46">
        <f t="shared" si="134"/>
        <v>-0.2</v>
      </c>
      <c r="D223" s="43">
        <f t="shared" si="135"/>
        <v>202</v>
      </c>
      <c r="E223" s="47">
        <f t="shared" si="136"/>
        <v>2.1</v>
      </c>
      <c r="F223" s="43">
        <f aca="true" t="shared" si="139" ref="F223:F233">SUM(B223,D223)</f>
        <v>1498</v>
      </c>
      <c r="G223" s="47">
        <f t="shared" si="137"/>
        <v>0.2</v>
      </c>
      <c r="H223" s="42">
        <v>1</v>
      </c>
      <c r="I223" s="42">
        <v>0.7</v>
      </c>
      <c r="J223" s="43">
        <f aca="true" t="shared" si="140" ref="J223:J229">B223*H223</f>
        <v>1296</v>
      </c>
      <c r="K223" s="43">
        <f t="shared" si="138"/>
        <v>141</v>
      </c>
      <c r="L223" s="43">
        <f aca="true" t="shared" si="141" ref="L223:L229">SUM(J223:K223)</f>
        <v>1437</v>
      </c>
      <c r="M223" s="42">
        <f>M222</f>
        <v>0</v>
      </c>
      <c r="N223" s="43">
        <f aca="true" t="shared" si="142" ref="N223:N229">ROUNDDOWN(J223*M223,0)</f>
        <v>0</v>
      </c>
      <c r="O223" s="43">
        <f aca="true" t="shared" si="143" ref="O223:O229">ROUNDDOWN(K223*M223,0)</f>
        <v>0</v>
      </c>
      <c r="P223" s="43">
        <f aca="true" t="shared" si="144" ref="P223:P231">SUM(N223:O223)</f>
        <v>0</v>
      </c>
    </row>
    <row r="224" spans="1:16" ht="12.75">
      <c r="A224" s="147">
        <v>6</v>
      </c>
      <c r="B224" s="43">
        <f t="shared" si="133"/>
        <v>1862</v>
      </c>
      <c r="C224" s="46">
        <f t="shared" si="134"/>
        <v>-0.6</v>
      </c>
      <c r="D224" s="43">
        <f t="shared" si="135"/>
        <v>143</v>
      </c>
      <c r="E224" s="47">
        <f t="shared" si="136"/>
        <v>3.8</v>
      </c>
      <c r="F224" s="43">
        <f t="shared" si="139"/>
        <v>2005</v>
      </c>
      <c r="G224" s="47">
        <f t="shared" si="137"/>
        <v>-0.2</v>
      </c>
      <c r="H224" s="42">
        <v>1</v>
      </c>
      <c r="I224" s="42">
        <v>0.7</v>
      </c>
      <c r="J224" s="43">
        <f t="shared" si="140"/>
        <v>1862</v>
      </c>
      <c r="K224" s="43">
        <f t="shared" si="138"/>
        <v>100</v>
      </c>
      <c r="L224" s="43">
        <f t="shared" si="141"/>
        <v>1962</v>
      </c>
      <c r="M224" s="42">
        <f aca="true" t="shared" si="145" ref="M224:M235">M223</f>
        <v>0</v>
      </c>
      <c r="N224" s="43">
        <f t="shared" si="142"/>
        <v>0</v>
      </c>
      <c r="O224" s="43">
        <f t="shared" si="143"/>
        <v>0</v>
      </c>
      <c r="P224" s="43">
        <f t="shared" si="144"/>
        <v>0</v>
      </c>
    </row>
    <row r="225" spans="1:16" ht="12.75">
      <c r="A225" s="147">
        <v>7</v>
      </c>
      <c r="B225" s="43">
        <f t="shared" si="133"/>
        <v>2135</v>
      </c>
      <c r="C225" s="46">
        <f t="shared" si="134"/>
        <v>-0.8</v>
      </c>
      <c r="D225" s="43">
        <f t="shared" si="135"/>
        <v>960</v>
      </c>
      <c r="E225" s="47">
        <f t="shared" si="136"/>
        <v>-2.8</v>
      </c>
      <c r="F225" s="43">
        <f t="shared" si="139"/>
        <v>3095</v>
      </c>
      <c r="G225" s="47">
        <f t="shared" si="137"/>
        <v>-1.4</v>
      </c>
      <c r="H225" s="42">
        <v>1</v>
      </c>
      <c r="I225" s="42">
        <v>0.7</v>
      </c>
      <c r="J225" s="43">
        <f t="shared" si="140"/>
        <v>2135</v>
      </c>
      <c r="K225" s="43">
        <f t="shared" si="138"/>
        <v>672</v>
      </c>
      <c r="L225" s="43">
        <f t="shared" si="141"/>
        <v>2807</v>
      </c>
      <c r="M225" s="42">
        <f t="shared" si="145"/>
        <v>0</v>
      </c>
      <c r="N225" s="43">
        <f t="shared" si="142"/>
        <v>0</v>
      </c>
      <c r="O225" s="43">
        <f t="shared" si="143"/>
        <v>0</v>
      </c>
      <c r="P225" s="43">
        <f t="shared" si="144"/>
        <v>0</v>
      </c>
    </row>
    <row r="226" spans="1:16" ht="12.75">
      <c r="A226" s="148">
        <v>8</v>
      </c>
      <c r="B226" s="43">
        <f t="shared" si="133"/>
        <v>1344</v>
      </c>
      <c r="C226" s="46">
        <f t="shared" si="134"/>
        <v>0.1</v>
      </c>
      <c r="D226" s="43">
        <f t="shared" si="135"/>
        <v>190</v>
      </c>
      <c r="E226" s="47">
        <f t="shared" si="136"/>
        <v>13.6</v>
      </c>
      <c r="F226" s="60">
        <f t="shared" si="139"/>
        <v>1534</v>
      </c>
      <c r="G226" s="119">
        <f t="shared" si="137"/>
        <v>1.7</v>
      </c>
      <c r="H226" s="61">
        <v>1</v>
      </c>
      <c r="I226" s="61">
        <v>0.7</v>
      </c>
      <c r="J226" s="60">
        <f t="shared" si="140"/>
        <v>1344</v>
      </c>
      <c r="K226" s="60">
        <f t="shared" si="138"/>
        <v>133</v>
      </c>
      <c r="L226" s="60">
        <f t="shared" si="141"/>
        <v>1477</v>
      </c>
      <c r="M226" s="61">
        <f t="shared" si="145"/>
        <v>0</v>
      </c>
      <c r="N226" s="60">
        <f t="shared" si="142"/>
        <v>0</v>
      </c>
      <c r="O226" s="60">
        <f t="shared" si="143"/>
        <v>0</v>
      </c>
      <c r="P226" s="60">
        <f t="shared" si="144"/>
        <v>0</v>
      </c>
    </row>
    <row r="227" spans="1:16" ht="12.75">
      <c r="A227" s="147">
        <v>9</v>
      </c>
      <c r="B227" s="43">
        <f t="shared" si="133"/>
        <v>1637</v>
      </c>
      <c r="C227" s="46">
        <f t="shared" si="134"/>
        <v>0.4</v>
      </c>
      <c r="D227" s="43">
        <f t="shared" si="135"/>
        <v>357</v>
      </c>
      <c r="E227" s="47">
        <f t="shared" si="136"/>
        <v>-7.5</v>
      </c>
      <c r="F227" s="43">
        <f t="shared" si="139"/>
        <v>1994</v>
      </c>
      <c r="G227" s="47">
        <f t="shared" si="137"/>
        <v>-1</v>
      </c>
      <c r="H227" s="42">
        <v>1</v>
      </c>
      <c r="I227" s="42">
        <v>0.7</v>
      </c>
      <c r="J227" s="43">
        <f t="shared" si="140"/>
        <v>1637</v>
      </c>
      <c r="K227" s="43">
        <f t="shared" si="138"/>
        <v>249</v>
      </c>
      <c r="L227" s="43">
        <f t="shared" si="141"/>
        <v>1886</v>
      </c>
      <c r="M227" s="42">
        <f t="shared" si="145"/>
        <v>0</v>
      </c>
      <c r="N227" s="43">
        <f t="shared" si="142"/>
        <v>0</v>
      </c>
      <c r="O227" s="43">
        <f t="shared" si="143"/>
        <v>0</v>
      </c>
      <c r="P227" s="43">
        <f t="shared" si="144"/>
        <v>0</v>
      </c>
    </row>
    <row r="228" spans="1:19" ht="12.75">
      <c r="A228" s="173" t="s">
        <v>105</v>
      </c>
      <c r="B228" s="174">
        <f>SUM(B222:B227)</f>
        <v>16103</v>
      </c>
      <c r="C228" s="184">
        <f>ROUND((B228/B208-1)*100,1)</f>
        <v>-0.2</v>
      </c>
      <c r="D228" s="174">
        <f>SUM(D222:D227)</f>
        <v>2431</v>
      </c>
      <c r="E228" s="184">
        <f>ROUND((D228/D208-1)*100,1)</f>
        <v>-3.1</v>
      </c>
      <c r="F228" s="174">
        <f>SUM(F222:F227)</f>
        <v>18534</v>
      </c>
      <c r="G228" s="184">
        <f t="shared" si="137"/>
        <v>-0.6</v>
      </c>
      <c r="H228" s="174"/>
      <c r="I228" s="174"/>
      <c r="J228" s="174">
        <f>SUM(J222:J227)</f>
        <v>16103</v>
      </c>
      <c r="K228" s="174">
        <f>SUM(K222:K227)</f>
        <v>1700</v>
      </c>
      <c r="L228" s="174">
        <f>SUM(L222:L227)</f>
        <v>17803</v>
      </c>
      <c r="M228" s="185">
        <f t="shared" si="145"/>
        <v>0</v>
      </c>
      <c r="N228" s="174">
        <f>SUM(N222:N227)</f>
        <v>0</v>
      </c>
      <c r="O228" s="174">
        <f>SUM(O222:O227)</f>
        <v>0</v>
      </c>
      <c r="P228" s="174">
        <f>SUM(P222:P227)</f>
        <v>0</v>
      </c>
      <c r="S228" s="130"/>
    </row>
    <row r="229" spans="1:16" ht="12.75">
      <c r="A229" s="147">
        <v>10</v>
      </c>
      <c r="B229" s="43">
        <f aca="true" t="shared" si="146" ref="B229:B234">ROUNDUP(B209*(100+C229)/100,0)</f>
        <v>2287</v>
      </c>
      <c r="C229" s="46">
        <f aca="true" t="shared" si="147" ref="C229:C235">C209</f>
        <v>1.1</v>
      </c>
      <c r="D229" s="43">
        <f aca="true" t="shared" si="148" ref="D229:D234">ROUNDUP(D209*(100+E229)/100,0)</f>
        <v>2604</v>
      </c>
      <c r="E229" s="47">
        <f aca="true" t="shared" si="149" ref="E229:E235">E209</f>
        <v>-5</v>
      </c>
      <c r="F229" s="43">
        <f t="shared" si="139"/>
        <v>4891</v>
      </c>
      <c r="G229" s="47">
        <f t="shared" si="137"/>
        <v>-2.2</v>
      </c>
      <c r="H229" s="42">
        <v>1</v>
      </c>
      <c r="I229" s="42">
        <v>0.7</v>
      </c>
      <c r="J229" s="43">
        <f t="shared" si="140"/>
        <v>2287</v>
      </c>
      <c r="K229" s="43">
        <f t="shared" si="138"/>
        <v>1822</v>
      </c>
      <c r="L229" s="43">
        <f t="shared" si="141"/>
        <v>4109</v>
      </c>
      <c r="M229" s="42">
        <f>M227</f>
        <v>0</v>
      </c>
      <c r="N229" s="43">
        <f t="shared" si="142"/>
        <v>0</v>
      </c>
      <c r="O229" s="43">
        <f t="shared" si="143"/>
        <v>0</v>
      </c>
      <c r="P229" s="43">
        <f t="shared" si="144"/>
        <v>0</v>
      </c>
    </row>
    <row r="230" spans="1:16" ht="12.75">
      <c r="A230" s="149">
        <v>11</v>
      </c>
      <c r="B230" s="43">
        <f t="shared" si="146"/>
        <v>762</v>
      </c>
      <c r="C230" s="46">
        <f t="shared" si="147"/>
        <v>2.2</v>
      </c>
      <c r="D230" s="43">
        <f t="shared" si="148"/>
        <v>251</v>
      </c>
      <c r="E230" s="47">
        <f t="shared" si="149"/>
        <v>-12.9</v>
      </c>
      <c r="F230" s="43">
        <f t="shared" si="139"/>
        <v>1013</v>
      </c>
      <c r="G230" s="47">
        <f t="shared" si="137"/>
        <v>-1.9</v>
      </c>
      <c r="H230" s="52">
        <v>1</v>
      </c>
      <c r="I230" s="52">
        <v>0.7</v>
      </c>
      <c r="J230" s="49">
        <f>B230*H230</f>
        <v>762</v>
      </c>
      <c r="K230" s="49">
        <f t="shared" si="138"/>
        <v>175</v>
      </c>
      <c r="L230" s="49">
        <f>SUM(J230:K230)</f>
        <v>937</v>
      </c>
      <c r="M230" s="42">
        <f t="shared" si="145"/>
        <v>0</v>
      </c>
      <c r="N230" s="49">
        <f>ROUNDDOWN(J230*M230,0)</f>
        <v>0</v>
      </c>
      <c r="O230" s="49">
        <f>ROUNDDOWN(K230*M230,0)</f>
        <v>0</v>
      </c>
      <c r="P230" s="49">
        <f t="shared" si="144"/>
        <v>0</v>
      </c>
    </row>
    <row r="231" spans="1:16" ht="12.75">
      <c r="A231" s="147">
        <v>12</v>
      </c>
      <c r="B231" s="43">
        <f t="shared" si="146"/>
        <v>511</v>
      </c>
      <c r="C231" s="46">
        <f t="shared" si="147"/>
        <v>2.5</v>
      </c>
      <c r="D231" s="43">
        <f t="shared" si="148"/>
        <v>487</v>
      </c>
      <c r="E231" s="47">
        <f t="shared" si="149"/>
        <v>-6.8</v>
      </c>
      <c r="F231" s="43">
        <f t="shared" si="139"/>
        <v>998</v>
      </c>
      <c r="G231" s="47">
        <f t="shared" si="137"/>
        <v>-2.2</v>
      </c>
      <c r="H231" s="42">
        <v>1</v>
      </c>
      <c r="I231" s="42">
        <v>0.7</v>
      </c>
      <c r="J231" s="43">
        <f>B231*H231</f>
        <v>511</v>
      </c>
      <c r="K231" s="43">
        <f t="shared" si="138"/>
        <v>340</v>
      </c>
      <c r="L231" s="43">
        <f>SUM(J231:K231)</f>
        <v>851</v>
      </c>
      <c r="M231" s="42">
        <f t="shared" si="145"/>
        <v>0</v>
      </c>
      <c r="N231" s="43">
        <f>ROUNDDOWN(J231*M231,0)</f>
        <v>0</v>
      </c>
      <c r="O231" s="43">
        <f>ROUNDDOWN(K231*M231,0)</f>
        <v>0</v>
      </c>
      <c r="P231" s="43">
        <f t="shared" si="144"/>
        <v>0</v>
      </c>
    </row>
    <row r="232" spans="1:16" ht="12.75">
      <c r="A232" s="149">
        <v>1</v>
      </c>
      <c r="B232" s="43">
        <f t="shared" si="146"/>
        <v>3196</v>
      </c>
      <c r="C232" s="46">
        <f t="shared" si="147"/>
        <v>1.2</v>
      </c>
      <c r="D232" s="43">
        <f t="shared" si="148"/>
        <v>569</v>
      </c>
      <c r="E232" s="47">
        <f t="shared" si="149"/>
        <v>-4.6</v>
      </c>
      <c r="F232" s="43">
        <f t="shared" si="139"/>
        <v>3765</v>
      </c>
      <c r="G232" s="47">
        <f t="shared" si="137"/>
        <v>0.3</v>
      </c>
      <c r="H232" s="52">
        <v>1</v>
      </c>
      <c r="I232" s="52">
        <v>0.7</v>
      </c>
      <c r="J232" s="49">
        <f>B232*H232</f>
        <v>3196</v>
      </c>
      <c r="K232" s="49">
        <f t="shared" si="138"/>
        <v>398</v>
      </c>
      <c r="L232" s="49">
        <f>SUM(J232:K232)</f>
        <v>3594</v>
      </c>
      <c r="M232" s="52">
        <f t="shared" si="145"/>
        <v>0</v>
      </c>
      <c r="N232" s="49">
        <f>ROUNDDOWN(J232*M232,0)</f>
        <v>0</v>
      </c>
      <c r="O232" s="49">
        <f>ROUNDDOWN(K232*M232,0)</f>
        <v>0</v>
      </c>
      <c r="P232" s="49">
        <f>SUM(N232:O232)</f>
        <v>0</v>
      </c>
    </row>
    <row r="233" spans="1:16" ht="12.75">
      <c r="A233" s="147">
        <v>2</v>
      </c>
      <c r="B233" s="43">
        <f t="shared" si="146"/>
        <v>601</v>
      </c>
      <c r="C233" s="46">
        <f t="shared" si="147"/>
        <v>1</v>
      </c>
      <c r="D233" s="43">
        <f t="shared" si="148"/>
        <v>314</v>
      </c>
      <c r="E233" s="47">
        <f t="shared" si="149"/>
        <v>-5.4</v>
      </c>
      <c r="F233" s="43">
        <f t="shared" si="139"/>
        <v>915</v>
      </c>
      <c r="G233" s="47">
        <f t="shared" si="137"/>
        <v>-1.2</v>
      </c>
      <c r="H233" s="42">
        <v>1</v>
      </c>
      <c r="I233" s="42">
        <v>0.7</v>
      </c>
      <c r="J233" s="43">
        <f>B233*H233</f>
        <v>601</v>
      </c>
      <c r="K233" s="43">
        <f t="shared" si="138"/>
        <v>219</v>
      </c>
      <c r="L233" s="43">
        <f>SUM(J233:K233)</f>
        <v>820</v>
      </c>
      <c r="M233" s="42">
        <f t="shared" si="145"/>
        <v>0</v>
      </c>
      <c r="N233" s="43">
        <f>ROUNDDOWN(J233*M233,0)</f>
        <v>0</v>
      </c>
      <c r="O233" s="43">
        <f>ROUNDDOWN(K233*M233,0)</f>
        <v>0</v>
      </c>
      <c r="P233" s="43">
        <f>SUM(N233:O233)</f>
        <v>0</v>
      </c>
    </row>
    <row r="234" spans="1:16" ht="12.75">
      <c r="A234" s="147">
        <v>3</v>
      </c>
      <c r="B234" s="43">
        <f t="shared" si="146"/>
        <v>1345</v>
      </c>
      <c r="C234" s="46">
        <f t="shared" si="147"/>
        <v>-0.4</v>
      </c>
      <c r="D234" s="43">
        <f t="shared" si="148"/>
        <v>663</v>
      </c>
      <c r="E234" s="47">
        <f t="shared" si="149"/>
        <v>-5.8</v>
      </c>
      <c r="F234" s="43">
        <f>SUM(B234,D234)</f>
        <v>2008</v>
      </c>
      <c r="G234" s="47">
        <f t="shared" si="137"/>
        <v>-2.2</v>
      </c>
      <c r="H234" s="42">
        <v>1</v>
      </c>
      <c r="I234" s="42">
        <v>0.7</v>
      </c>
      <c r="J234" s="43">
        <f>B234*H234</f>
        <v>1345</v>
      </c>
      <c r="K234" s="43">
        <f t="shared" si="138"/>
        <v>464</v>
      </c>
      <c r="L234" s="43">
        <f>SUM(J234:K234)</f>
        <v>1809</v>
      </c>
      <c r="M234" s="42">
        <f t="shared" si="145"/>
        <v>0</v>
      </c>
      <c r="N234" s="43">
        <f>ROUNDDOWN(J234*M234,0)</f>
        <v>0</v>
      </c>
      <c r="O234" s="43">
        <f>ROUNDDOWN(K234*M234,0)</f>
        <v>0</v>
      </c>
      <c r="P234" s="43">
        <f>SUM(N234:O234)</f>
        <v>0</v>
      </c>
    </row>
    <row r="235" spans="1:19" ht="13.5" thickBot="1">
      <c r="A235" s="173" t="s">
        <v>105</v>
      </c>
      <c r="B235" s="174">
        <f>SUM(B229:B234)</f>
        <v>8702</v>
      </c>
      <c r="C235" s="184">
        <f t="shared" si="147"/>
        <v>1.1</v>
      </c>
      <c r="D235" s="174">
        <f>SUM(D229:D234)</f>
        <v>4888</v>
      </c>
      <c r="E235" s="184">
        <f t="shared" si="149"/>
        <v>-5.8</v>
      </c>
      <c r="F235" s="174">
        <f>SUM(F229:F234)</f>
        <v>13590</v>
      </c>
      <c r="G235" s="184">
        <f>G215</f>
        <v>-1.7</v>
      </c>
      <c r="H235" s="174"/>
      <c r="I235" s="174"/>
      <c r="J235" s="187">
        <f>SUM(J229:J234)</f>
        <v>8702</v>
      </c>
      <c r="K235" s="187">
        <f>SUM(K229:K234)</f>
        <v>3418</v>
      </c>
      <c r="L235" s="187">
        <f>SUM(L229:L234)</f>
        <v>12120</v>
      </c>
      <c r="M235" s="185">
        <f t="shared" si="145"/>
        <v>0</v>
      </c>
      <c r="N235" s="174">
        <f>SUM(N229:N234)</f>
        <v>0</v>
      </c>
      <c r="O235" s="174">
        <f>SUM(O229:O234)</f>
        <v>0</v>
      </c>
      <c r="P235" s="174">
        <f>SUM(P229:P234)</f>
        <v>0</v>
      </c>
      <c r="S235" s="130"/>
    </row>
    <row r="236" spans="1:16" ht="13.5" thickBot="1">
      <c r="A236" s="176" t="s">
        <v>48</v>
      </c>
      <c r="B236" s="177">
        <f>B228+B235</f>
        <v>24805</v>
      </c>
      <c r="C236" s="178">
        <f>ROUND((B236/B216-1)*100,1)</f>
        <v>0.3</v>
      </c>
      <c r="D236" s="177">
        <f>D228+D235</f>
        <v>7319</v>
      </c>
      <c r="E236" s="178">
        <f>ROUND((D236/D216-1)*100,1)</f>
        <v>-4.8</v>
      </c>
      <c r="F236" s="177">
        <f>F228+F235</f>
        <v>32124</v>
      </c>
      <c r="G236" s="178">
        <f>ROUND((F236/F216-1)*100,1)</f>
        <v>-0.9</v>
      </c>
      <c r="H236" s="177"/>
      <c r="I236" s="188"/>
      <c r="J236" s="189">
        <f>J228+J235</f>
        <v>24805</v>
      </c>
      <c r="K236" s="190">
        <f>K228+K235</f>
        <v>5118</v>
      </c>
      <c r="L236" s="191">
        <f>L228+L235</f>
        <v>29923</v>
      </c>
      <c r="M236" s="192"/>
      <c r="N236" s="177">
        <f>N228+N235</f>
        <v>0</v>
      </c>
      <c r="O236" s="177">
        <f>O228+O235</f>
        <v>0</v>
      </c>
      <c r="P236" s="177">
        <f>SUM(P222:P234)</f>
        <v>0</v>
      </c>
    </row>
    <row r="237" spans="1:2" ht="12.75">
      <c r="A237" s="143" t="s">
        <v>110</v>
      </c>
      <c r="B237" s="144"/>
    </row>
    <row r="238" spans="1:2" ht="12.75">
      <c r="A238" s="145" t="s">
        <v>111</v>
      </c>
      <c r="B238" s="144"/>
    </row>
    <row r="239" ht="12.75">
      <c r="B239" s="146"/>
    </row>
  </sheetData>
  <sheetProtection/>
  <mergeCells count="84">
    <mergeCell ref="A220:A221"/>
    <mergeCell ref="B220:G220"/>
    <mergeCell ref="H220:I220"/>
    <mergeCell ref="J220:L220"/>
    <mergeCell ref="M220:M221"/>
    <mergeCell ref="N220:P220"/>
    <mergeCell ref="A200:A201"/>
    <mergeCell ref="B200:G200"/>
    <mergeCell ref="H200:I200"/>
    <mergeCell ref="J200:L200"/>
    <mergeCell ref="M200:M201"/>
    <mergeCell ref="N200:P200"/>
    <mergeCell ref="S178:S179"/>
    <mergeCell ref="A180:A181"/>
    <mergeCell ref="B180:G180"/>
    <mergeCell ref="H180:I180"/>
    <mergeCell ref="J180:L180"/>
    <mergeCell ref="M180:M181"/>
    <mergeCell ref="N180:P180"/>
    <mergeCell ref="A160:A161"/>
    <mergeCell ref="B160:G160"/>
    <mergeCell ref="H160:I160"/>
    <mergeCell ref="J160:L160"/>
    <mergeCell ref="M160:M161"/>
    <mergeCell ref="N160:P160"/>
    <mergeCell ref="A142:A143"/>
    <mergeCell ref="B142:G142"/>
    <mergeCell ref="H142:I142"/>
    <mergeCell ref="J142:L142"/>
    <mergeCell ref="M142:M143"/>
    <mergeCell ref="N142:P142"/>
    <mergeCell ref="A124:A125"/>
    <mergeCell ref="B124:G124"/>
    <mergeCell ref="H124:I124"/>
    <mergeCell ref="J124:L124"/>
    <mergeCell ref="M124:M125"/>
    <mergeCell ref="N124:P124"/>
    <mergeCell ref="A106:A107"/>
    <mergeCell ref="B106:G106"/>
    <mergeCell ref="H106:I106"/>
    <mergeCell ref="J106:L106"/>
    <mergeCell ref="M106:M107"/>
    <mergeCell ref="N106:P106"/>
    <mergeCell ref="S71:S72"/>
    <mergeCell ref="A88:A89"/>
    <mergeCell ref="B88:G88"/>
    <mergeCell ref="H88:I88"/>
    <mergeCell ref="J88:L88"/>
    <mergeCell ref="M88:M89"/>
    <mergeCell ref="N88:P88"/>
    <mergeCell ref="A71:A72"/>
    <mergeCell ref="B71:G71"/>
    <mergeCell ref="H71:I71"/>
    <mergeCell ref="J71:L71"/>
    <mergeCell ref="M71:M72"/>
    <mergeCell ref="N71:P71"/>
    <mergeCell ref="S37:S38"/>
    <mergeCell ref="A54:A55"/>
    <mergeCell ref="B54:G54"/>
    <mergeCell ref="H54:I54"/>
    <mergeCell ref="J54:L54"/>
    <mergeCell ref="M54:M55"/>
    <mergeCell ref="N54:P54"/>
    <mergeCell ref="S54:S55"/>
    <mergeCell ref="A37:A38"/>
    <mergeCell ref="B37:G37"/>
    <mergeCell ref="H37:I37"/>
    <mergeCell ref="J37:L37"/>
    <mergeCell ref="M37:M38"/>
    <mergeCell ref="N37:P37"/>
    <mergeCell ref="S3:S4"/>
    <mergeCell ref="A20:A21"/>
    <mergeCell ref="B20:G20"/>
    <mergeCell ref="H20:I20"/>
    <mergeCell ref="J20:L20"/>
    <mergeCell ref="M20:M21"/>
    <mergeCell ref="N20:P20"/>
    <mergeCell ref="S20:S21"/>
    <mergeCell ref="A3:A4"/>
    <mergeCell ref="B3:G3"/>
    <mergeCell ref="H3:I3"/>
    <mergeCell ref="J3:L3"/>
    <mergeCell ref="M3:M4"/>
    <mergeCell ref="N3:P3"/>
  </mergeCells>
  <printOptions horizontalCentered="1"/>
  <pageMargins left="0.31496062992125984" right="0.31496062992125984" top="0.7480314960629921" bottom="0.5511811023622047" header="0.31496062992125984" footer="0.31496062992125984"/>
  <pageSetup fitToHeight="0" horizontalDpi="600" verticalDpi="600" orientation="portrait" paperSize="9" scale="70" r:id="rId1"/>
  <colBreaks count="1" manualBreakCount="1">
    <brk id="17" max="1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1"/>
  <sheetViews>
    <sheetView view="pageBreakPreview" zoomScaleNormal="85" zoomScaleSheetLayoutView="100" zoomScalePageLayoutView="0" workbookViewId="0" topLeftCell="A136">
      <selection activeCell="AC145" sqref="AC145"/>
    </sheetView>
  </sheetViews>
  <sheetFormatPr defaultColWidth="9.140625" defaultRowHeight="15"/>
  <cols>
    <col min="1" max="1" width="5.7109375" style="0" customWidth="1"/>
    <col min="2" max="2" width="7.7109375" style="0" customWidth="1"/>
    <col min="3" max="3" width="5.00390625" style="0" customWidth="1"/>
    <col min="4" max="4" width="7.7109375" style="0" customWidth="1"/>
    <col min="5" max="5" width="4.7109375" style="0" customWidth="1"/>
    <col min="6" max="6" width="8.7109375" style="0" customWidth="1"/>
    <col min="7" max="7" width="5.00390625" style="0" customWidth="1"/>
    <col min="8" max="9" width="5.7109375" style="0" customWidth="1"/>
    <col min="10" max="12" width="7.7109375" style="0" customWidth="1"/>
    <col min="13" max="13" width="7.28125" style="0" customWidth="1"/>
    <col min="14" max="16" width="9.7109375" style="0" customWidth="1"/>
    <col min="17" max="17" width="3.140625" style="0" customWidth="1"/>
    <col min="18" max="18" width="5.7109375" style="0" customWidth="1"/>
    <col min="19" max="19" width="7.7109375" style="129" customWidth="1"/>
    <col min="20" max="20" width="5.00390625" style="0" customWidth="1"/>
    <col min="21" max="21" width="7.7109375" style="0" customWidth="1"/>
    <col min="22" max="22" width="5.00390625" style="0" customWidth="1"/>
    <col min="23" max="23" width="8.7109375" style="0" customWidth="1"/>
    <col min="24" max="24" width="5.00390625" style="0" customWidth="1"/>
    <col min="25" max="26" width="5.7109375" style="0" customWidth="1"/>
    <col min="27" max="29" width="7.7109375" style="0" customWidth="1"/>
    <col min="30" max="30" width="7.28125" style="0" customWidth="1"/>
    <col min="31" max="33" width="9.7109375" style="0" customWidth="1"/>
    <col min="34" max="34" width="3.140625" style="0" customWidth="1"/>
  </cols>
  <sheetData>
    <row r="1" spans="1:33" ht="14.25">
      <c r="A1" s="32" t="s">
        <v>38</v>
      </c>
      <c r="P1" s="127"/>
      <c r="S1" s="128"/>
      <c r="AG1" s="127" t="s">
        <v>88</v>
      </c>
    </row>
    <row r="2" ht="9" customHeight="1"/>
    <row r="3" spans="1:19" ht="14.25" hidden="1">
      <c r="A3" s="33" t="s">
        <v>39</v>
      </c>
      <c r="S3" s="128"/>
    </row>
    <row r="4" spans="1:19" ht="12.75" hidden="1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  <c r="S4" s="164"/>
    </row>
    <row r="5" spans="1:19" ht="12.75" hidden="1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125" t="s">
        <v>46</v>
      </c>
      <c r="K5" s="125" t="s">
        <v>47</v>
      </c>
      <c r="L5" s="125" t="s">
        <v>48</v>
      </c>
      <c r="M5" s="163"/>
      <c r="N5" s="125" t="s">
        <v>46</v>
      </c>
      <c r="O5" s="125" t="s">
        <v>49</v>
      </c>
      <c r="P5" s="125" t="s">
        <v>48</v>
      </c>
      <c r="S5" s="164"/>
    </row>
    <row r="6" spans="1:19" ht="12.75" hidden="1">
      <c r="A6" s="124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  <c r="S6" s="130"/>
    </row>
    <row r="7" spans="1:19" ht="12.75" hidden="1">
      <c r="A7" s="124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  <c r="S7" s="130"/>
    </row>
    <row r="8" spans="1:19" ht="12.75" hidden="1">
      <c r="A8" s="124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  <c r="S8" s="130"/>
    </row>
    <row r="9" spans="1:19" ht="12.75" hidden="1">
      <c r="A9" s="124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  <c r="S9" s="130"/>
    </row>
    <row r="10" spans="1:19" ht="12.75" hidden="1">
      <c r="A10" s="124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  <c r="S10" s="130"/>
    </row>
    <row r="11" spans="1:19" ht="12.75" hidden="1">
      <c r="A11" s="124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  <c r="S11" s="130"/>
    </row>
    <row r="12" spans="1:19" ht="12.75" hidden="1">
      <c r="A12" s="124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/>
      <c r="S12" s="130"/>
    </row>
    <row r="13" spans="1:19" ht="12.75" hidden="1">
      <c r="A13" s="124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/>
      <c r="S13" s="130"/>
    </row>
    <row r="14" spans="1:19" ht="12.75" hidden="1">
      <c r="A14" s="124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/>
      <c r="S14" s="130"/>
    </row>
    <row r="15" spans="1:19" ht="12.75" hidden="1">
      <c r="A15" s="124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/>
      <c r="S15" s="130"/>
    </row>
    <row r="16" spans="1:19" ht="12.75" hidden="1">
      <c r="A16" s="124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/>
      <c r="S16" s="130"/>
    </row>
    <row r="17" spans="1:19" ht="12.75" hidden="1">
      <c r="A17" s="124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/>
      <c r="S17" s="130"/>
    </row>
    <row r="18" spans="1:19" ht="12.75" hidden="1">
      <c r="A18" s="124" t="s">
        <v>48</v>
      </c>
      <c r="B18" s="40">
        <f>SUM(B6:B17)</f>
        <v>23352</v>
      </c>
      <c r="C18" s="41"/>
      <c r="D18" s="40">
        <f aca="true" t="shared" si="7" ref="D18:P18">SUM(D6:D17)</f>
        <v>6131</v>
      </c>
      <c r="E18" s="41"/>
      <c r="F18" s="40">
        <f t="shared" si="7"/>
        <v>29483</v>
      </c>
      <c r="G18" s="41"/>
      <c r="H18" s="42"/>
      <c r="I18" s="42"/>
      <c r="J18" s="43">
        <f t="shared" si="7"/>
        <v>23352</v>
      </c>
      <c r="K18" s="43">
        <f t="shared" si="7"/>
        <v>4286</v>
      </c>
      <c r="L18" s="43">
        <f t="shared" si="7"/>
        <v>27638</v>
      </c>
      <c r="M18" s="42"/>
      <c r="N18" s="43">
        <f t="shared" si="7"/>
        <v>1345069</v>
      </c>
      <c r="O18" s="43">
        <f t="shared" si="7"/>
        <v>246870</v>
      </c>
      <c r="P18" s="43">
        <f t="shared" si="7"/>
        <v>1591939</v>
      </c>
      <c r="R18" s="44"/>
      <c r="S18" s="130"/>
    </row>
    <row r="19" ht="12.75" hidden="1">
      <c r="R19" s="44"/>
    </row>
    <row r="20" spans="1:19" ht="14.25" hidden="1">
      <c r="A20" s="33" t="s">
        <v>50</v>
      </c>
      <c r="R20" s="44"/>
      <c r="S20" s="128"/>
    </row>
    <row r="21" spans="1:19" ht="12.75" hidden="1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  <c r="S21" s="164"/>
    </row>
    <row r="22" spans="1:19" ht="12.75" hidden="1">
      <c r="A22" s="166"/>
      <c r="B22" s="125" t="s">
        <v>46</v>
      </c>
      <c r="C22" s="45" t="s">
        <v>52</v>
      </c>
      <c r="D22" s="125" t="s">
        <v>47</v>
      </c>
      <c r="E22" s="45" t="s">
        <v>52</v>
      </c>
      <c r="F22" s="125" t="s">
        <v>48</v>
      </c>
      <c r="G22" s="45" t="s">
        <v>52</v>
      </c>
      <c r="H22" s="36" t="s">
        <v>46</v>
      </c>
      <c r="I22" s="36" t="s">
        <v>47</v>
      </c>
      <c r="J22" s="125" t="s">
        <v>46</v>
      </c>
      <c r="K22" s="125" t="s">
        <v>47</v>
      </c>
      <c r="L22" s="125" t="s">
        <v>48</v>
      </c>
      <c r="M22" s="162"/>
      <c r="N22" s="125" t="s">
        <v>46</v>
      </c>
      <c r="O22" s="125" t="s">
        <v>49</v>
      </c>
      <c r="P22" s="125" t="s">
        <v>48</v>
      </c>
      <c r="R22" s="44"/>
      <c r="S22" s="164"/>
    </row>
    <row r="23" spans="1:19" ht="12.75" hidden="1">
      <c r="A23" s="124">
        <v>4</v>
      </c>
      <c r="B23" s="43">
        <v>7760</v>
      </c>
      <c r="C23" s="46">
        <f aca="true" t="shared" si="8" ref="C23:C35">ROUND((B23/B6-1)*100,1)</f>
        <v>-1.3</v>
      </c>
      <c r="D23" s="43">
        <v>483</v>
      </c>
      <c r="E23" s="47">
        <f aca="true" t="shared" si="9" ref="E23:E35">ROUND((D23/D6-1)*100,1)</f>
        <v>0.2</v>
      </c>
      <c r="F23" s="43">
        <f>SUM(B23,D23)</f>
        <v>8243</v>
      </c>
      <c r="G23" s="46">
        <f aca="true" t="shared" si="10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/>
      <c r="S23" s="130"/>
    </row>
    <row r="24" spans="1:19" ht="12.75" hidden="1">
      <c r="A24" s="124">
        <v>5</v>
      </c>
      <c r="B24" s="43">
        <v>1206</v>
      </c>
      <c r="C24" s="46">
        <f t="shared" si="8"/>
        <v>-1.5</v>
      </c>
      <c r="D24" s="43">
        <v>136</v>
      </c>
      <c r="E24" s="47">
        <f t="shared" si="9"/>
        <v>6.3</v>
      </c>
      <c r="F24" s="43">
        <f aca="true" t="shared" si="11" ref="F24:F29">SUM(B24,D24)</f>
        <v>1342</v>
      </c>
      <c r="G24" s="46">
        <f t="shared" si="10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2" ref="N24:N34">ROUNDDOWN(J24*M24,0)</f>
        <v>0</v>
      </c>
      <c r="O24" s="43">
        <f aca="true" t="shared" si="13" ref="O24:O34">ROUNDDOWN(K24*M24,0)</f>
        <v>0</v>
      </c>
      <c r="P24" s="43">
        <f aca="true" t="shared" si="14" ref="P24:P34">SUM(N24:O24)</f>
        <v>0</v>
      </c>
      <c r="R24" s="44"/>
      <c r="S24" s="130"/>
    </row>
    <row r="25" spans="1:19" ht="12.75" hidden="1">
      <c r="A25" s="124">
        <v>6</v>
      </c>
      <c r="B25" s="43">
        <v>1769</v>
      </c>
      <c r="C25" s="46">
        <f t="shared" si="8"/>
        <v>-2</v>
      </c>
      <c r="D25" s="43">
        <v>109</v>
      </c>
      <c r="E25" s="47">
        <f t="shared" si="9"/>
        <v>5.8</v>
      </c>
      <c r="F25" s="43">
        <f t="shared" si="11"/>
        <v>1878</v>
      </c>
      <c r="G25" s="46">
        <f t="shared" si="10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2"/>
        <v>0</v>
      </c>
      <c r="O25" s="43">
        <f t="shared" si="13"/>
        <v>0</v>
      </c>
      <c r="P25" s="43">
        <f t="shared" si="14"/>
        <v>0</v>
      </c>
      <c r="R25" s="44"/>
      <c r="S25" s="130"/>
    </row>
    <row r="26" spans="1:19" ht="12.75" hidden="1">
      <c r="A26" s="124">
        <v>7</v>
      </c>
      <c r="B26" s="43">
        <v>2031</v>
      </c>
      <c r="C26" s="46">
        <f t="shared" si="8"/>
        <v>-0.6</v>
      </c>
      <c r="D26" s="43">
        <v>644</v>
      </c>
      <c r="E26" s="47">
        <f t="shared" si="9"/>
        <v>0</v>
      </c>
      <c r="F26" s="43">
        <f t="shared" si="11"/>
        <v>2675</v>
      </c>
      <c r="G26" s="46">
        <f t="shared" si="10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2"/>
        <v>0</v>
      </c>
      <c r="O26" s="43">
        <f t="shared" si="13"/>
        <v>0</v>
      </c>
      <c r="P26" s="43">
        <f t="shared" si="14"/>
        <v>0</v>
      </c>
      <c r="R26" s="44"/>
      <c r="S26" s="130"/>
    </row>
    <row r="27" spans="1:19" ht="12.75" hidden="1">
      <c r="A27" s="124">
        <v>8</v>
      </c>
      <c r="B27" s="43">
        <v>1202</v>
      </c>
      <c r="C27" s="46">
        <f t="shared" si="8"/>
        <v>-0.1</v>
      </c>
      <c r="D27" s="43">
        <v>151</v>
      </c>
      <c r="E27" s="47">
        <f t="shared" si="9"/>
        <v>-12.2</v>
      </c>
      <c r="F27" s="43">
        <f t="shared" si="11"/>
        <v>1353</v>
      </c>
      <c r="G27" s="46">
        <f t="shared" si="10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2"/>
        <v>0</v>
      </c>
      <c r="O27" s="43">
        <f t="shared" si="13"/>
        <v>0</v>
      </c>
      <c r="P27" s="43">
        <f t="shared" si="14"/>
        <v>0</v>
      </c>
      <c r="R27" s="44"/>
      <c r="S27" s="130"/>
    </row>
    <row r="28" spans="1:19" ht="12.75" hidden="1">
      <c r="A28" s="124">
        <v>9</v>
      </c>
      <c r="B28" s="43">
        <v>1520</v>
      </c>
      <c r="C28" s="46">
        <f t="shared" si="8"/>
        <v>-1.2</v>
      </c>
      <c r="D28" s="43">
        <v>297</v>
      </c>
      <c r="E28" s="47">
        <f t="shared" si="9"/>
        <v>-7.2</v>
      </c>
      <c r="F28" s="43">
        <f t="shared" si="11"/>
        <v>1817</v>
      </c>
      <c r="G28" s="46">
        <f t="shared" si="10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2"/>
        <v>0</v>
      </c>
      <c r="O28" s="43">
        <f t="shared" si="13"/>
        <v>0</v>
      </c>
      <c r="P28" s="43">
        <f t="shared" si="14"/>
        <v>0</v>
      </c>
      <c r="R28" s="44"/>
      <c r="S28" s="130"/>
    </row>
    <row r="29" spans="1:19" ht="12.75" hidden="1">
      <c r="A29" s="124">
        <v>10</v>
      </c>
      <c r="B29" s="43">
        <v>2052</v>
      </c>
      <c r="C29" s="46">
        <f t="shared" si="8"/>
        <v>0</v>
      </c>
      <c r="D29" s="43">
        <v>2312</v>
      </c>
      <c r="E29" s="47">
        <f t="shared" si="9"/>
        <v>-8.5</v>
      </c>
      <c r="F29" s="43">
        <f t="shared" si="11"/>
        <v>4364</v>
      </c>
      <c r="G29" s="46">
        <f t="shared" si="10"/>
        <v>-4.7</v>
      </c>
      <c r="H29" s="42">
        <v>1</v>
      </c>
      <c r="I29" s="42">
        <v>0.7</v>
      </c>
      <c r="J29" s="43">
        <f aca="true" t="shared" si="15" ref="J29:J34">B29*H29</f>
        <v>2052</v>
      </c>
      <c r="K29" s="43">
        <f aca="true" t="shared" si="16" ref="K29:K34">ROUNDDOWN(D29*I29,0)</f>
        <v>1618</v>
      </c>
      <c r="L29" s="43">
        <f aca="true" t="shared" si="17" ref="L29:L34">SUM(J29:K29)</f>
        <v>3670</v>
      </c>
      <c r="M29" s="42">
        <v>55.09</v>
      </c>
      <c r="N29" s="43">
        <f t="shared" si="12"/>
        <v>113044</v>
      </c>
      <c r="O29" s="43">
        <f t="shared" si="13"/>
        <v>89135</v>
      </c>
      <c r="P29" s="43">
        <f t="shared" si="14"/>
        <v>202179</v>
      </c>
      <c r="R29" s="44"/>
      <c r="S29" s="130"/>
    </row>
    <row r="30" spans="1:19" ht="12.75" hidden="1">
      <c r="A30" s="126">
        <v>11</v>
      </c>
      <c r="B30" s="49">
        <v>617</v>
      </c>
      <c r="C30" s="50">
        <f t="shared" si="8"/>
        <v>3.5</v>
      </c>
      <c r="D30" s="49">
        <v>218</v>
      </c>
      <c r="E30" s="51">
        <f t="shared" si="9"/>
        <v>-8</v>
      </c>
      <c r="F30" s="49">
        <f>SUM(B30,D30)</f>
        <v>835</v>
      </c>
      <c r="G30" s="50">
        <f t="shared" si="10"/>
        <v>0.2</v>
      </c>
      <c r="H30" s="52">
        <v>1</v>
      </c>
      <c r="I30" s="52">
        <v>0.7</v>
      </c>
      <c r="J30" s="49">
        <f t="shared" si="15"/>
        <v>617</v>
      </c>
      <c r="K30" s="49">
        <f t="shared" si="16"/>
        <v>152</v>
      </c>
      <c r="L30" s="49">
        <f t="shared" si="17"/>
        <v>769</v>
      </c>
      <c r="M30" s="52">
        <v>55.09</v>
      </c>
      <c r="N30" s="49">
        <f t="shared" si="12"/>
        <v>33990</v>
      </c>
      <c r="O30" s="49">
        <f t="shared" si="13"/>
        <v>8373</v>
      </c>
      <c r="P30" s="49">
        <f t="shared" si="14"/>
        <v>42363</v>
      </c>
      <c r="R30" s="44"/>
      <c r="S30" s="130"/>
    </row>
    <row r="31" spans="1:19" ht="12.75" hidden="1">
      <c r="A31" s="124">
        <v>12</v>
      </c>
      <c r="B31" s="43">
        <v>403</v>
      </c>
      <c r="C31" s="46">
        <f t="shared" si="8"/>
        <v>5.8</v>
      </c>
      <c r="D31" s="43">
        <v>320</v>
      </c>
      <c r="E31" s="47">
        <f t="shared" si="9"/>
        <v>-5.6</v>
      </c>
      <c r="F31" s="43">
        <f>SUM(B31,D31)</f>
        <v>723</v>
      </c>
      <c r="G31" s="46">
        <f t="shared" si="10"/>
        <v>0.4</v>
      </c>
      <c r="H31" s="42">
        <v>1</v>
      </c>
      <c r="I31" s="42">
        <v>0.7</v>
      </c>
      <c r="J31" s="43">
        <f t="shared" si="15"/>
        <v>403</v>
      </c>
      <c r="K31" s="43">
        <f t="shared" si="16"/>
        <v>224</v>
      </c>
      <c r="L31" s="43">
        <f t="shared" si="17"/>
        <v>627</v>
      </c>
      <c r="M31" s="42">
        <v>55.09</v>
      </c>
      <c r="N31" s="43">
        <f t="shared" si="12"/>
        <v>22201</v>
      </c>
      <c r="O31" s="43">
        <f t="shared" si="13"/>
        <v>12340</v>
      </c>
      <c r="P31" s="43">
        <f t="shared" si="14"/>
        <v>34541</v>
      </c>
      <c r="R31" s="44"/>
      <c r="S31" s="130"/>
    </row>
    <row r="32" spans="1:19" ht="12.75" hidden="1">
      <c r="A32" s="126">
        <v>1</v>
      </c>
      <c r="B32" s="49">
        <v>2867</v>
      </c>
      <c r="C32" s="50">
        <f t="shared" si="8"/>
        <v>0.2</v>
      </c>
      <c r="D32" s="49">
        <v>406</v>
      </c>
      <c r="E32" s="51">
        <f t="shared" si="9"/>
        <v>-0.2</v>
      </c>
      <c r="F32" s="49">
        <f>SUM(B32,D32)</f>
        <v>3273</v>
      </c>
      <c r="G32" s="50">
        <f t="shared" si="10"/>
        <v>0.1</v>
      </c>
      <c r="H32" s="52">
        <v>1</v>
      </c>
      <c r="I32" s="52">
        <v>0.7</v>
      </c>
      <c r="J32" s="49">
        <f t="shared" si="15"/>
        <v>2867</v>
      </c>
      <c r="K32" s="49">
        <f t="shared" si="16"/>
        <v>284</v>
      </c>
      <c r="L32" s="49">
        <f t="shared" si="17"/>
        <v>3151</v>
      </c>
      <c r="M32" s="52">
        <v>55.09</v>
      </c>
      <c r="N32" s="49">
        <f t="shared" si="12"/>
        <v>157943</v>
      </c>
      <c r="O32" s="49">
        <f t="shared" si="13"/>
        <v>15645</v>
      </c>
      <c r="P32" s="49">
        <f t="shared" si="14"/>
        <v>173588</v>
      </c>
      <c r="R32" s="44"/>
      <c r="S32" s="130"/>
    </row>
    <row r="33" spans="1:19" ht="12.75" hidden="1">
      <c r="A33" s="124">
        <v>2</v>
      </c>
      <c r="B33" s="43">
        <v>534</v>
      </c>
      <c r="C33" s="46">
        <f t="shared" si="8"/>
        <v>0.9</v>
      </c>
      <c r="D33" s="43">
        <v>246</v>
      </c>
      <c r="E33" s="47">
        <f t="shared" si="9"/>
        <v>11.3</v>
      </c>
      <c r="F33" s="43">
        <f>SUM(B33,D33)</f>
        <v>780</v>
      </c>
      <c r="G33" s="46">
        <f t="shared" si="10"/>
        <v>4</v>
      </c>
      <c r="H33" s="42">
        <v>1</v>
      </c>
      <c r="I33" s="42">
        <v>0.7</v>
      </c>
      <c r="J33" s="43">
        <f t="shared" si="15"/>
        <v>534</v>
      </c>
      <c r="K33" s="43">
        <f t="shared" si="16"/>
        <v>172</v>
      </c>
      <c r="L33" s="43">
        <f t="shared" si="17"/>
        <v>706</v>
      </c>
      <c r="M33" s="42">
        <v>55.09</v>
      </c>
      <c r="N33" s="43">
        <f t="shared" si="12"/>
        <v>29418</v>
      </c>
      <c r="O33" s="43">
        <f t="shared" si="13"/>
        <v>9475</v>
      </c>
      <c r="P33" s="43">
        <f t="shared" si="14"/>
        <v>38893</v>
      </c>
      <c r="R33" s="44"/>
      <c r="S33" s="130"/>
    </row>
    <row r="34" spans="1:19" ht="12.75" hidden="1">
      <c r="A34" s="124">
        <v>3</v>
      </c>
      <c r="B34" s="43">
        <v>1268</v>
      </c>
      <c r="C34" s="46">
        <f t="shared" si="8"/>
        <v>0.8</v>
      </c>
      <c r="D34" s="43">
        <v>579</v>
      </c>
      <c r="E34" s="47">
        <f t="shared" si="9"/>
        <v>4.9</v>
      </c>
      <c r="F34" s="43">
        <f>SUM(B34,D34)</f>
        <v>1847</v>
      </c>
      <c r="G34" s="46">
        <f t="shared" si="10"/>
        <v>2</v>
      </c>
      <c r="H34" s="42">
        <v>1</v>
      </c>
      <c r="I34" s="42">
        <v>0.7</v>
      </c>
      <c r="J34" s="43">
        <f t="shared" si="15"/>
        <v>1268</v>
      </c>
      <c r="K34" s="43">
        <f t="shared" si="16"/>
        <v>405</v>
      </c>
      <c r="L34" s="43">
        <f t="shared" si="17"/>
        <v>1673</v>
      </c>
      <c r="M34" s="42">
        <v>55.09</v>
      </c>
      <c r="N34" s="43">
        <f t="shared" si="12"/>
        <v>69854</v>
      </c>
      <c r="O34" s="43">
        <f t="shared" si="13"/>
        <v>22311</v>
      </c>
      <c r="P34" s="43">
        <f t="shared" si="14"/>
        <v>92165</v>
      </c>
      <c r="R34" s="44"/>
      <c r="S34" s="130"/>
    </row>
    <row r="35" spans="1:19" ht="12.75" hidden="1">
      <c r="A35" s="124" t="s">
        <v>48</v>
      </c>
      <c r="B35" s="43">
        <f>SUM(B23:B34)</f>
        <v>23229</v>
      </c>
      <c r="C35" s="46">
        <f t="shared" si="8"/>
        <v>-0.5</v>
      </c>
      <c r="D35" s="43">
        <f>SUM(D23:D34)</f>
        <v>5901</v>
      </c>
      <c r="E35" s="47">
        <f t="shared" si="9"/>
        <v>-3.8</v>
      </c>
      <c r="F35" s="43">
        <f>SUM(F23:F34)</f>
        <v>29130</v>
      </c>
      <c r="G35" s="46">
        <f t="shared" si="10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/>
      <c r="S35" s="130"/>
    </row>
    <row r="36" ht="12.75" hidden="1">
      <c r="R36" s="44"/>
    </row>
    <row r="37" spans="1:19" ht="14.25" hidden="1">
      <c r="A37" s="33" t="s">
        <v>53</v>
      </c>
      <c r="R37" s="44"/>
      <c r="S37" s="128"/>
    </row>
    <row r="38" spans="1:19" ht="12.75" hidden="1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  <c r="S38" s="164"/>
    </row>
    <row r="39" spans="1:19" ht="12.75" hidden="1">
      <c r="A39" s="166"/>
      <c r="B39" s="125" t="s">
        <v>46</v>
      </c>
      <c r="C39" s="45" t="s">
        <v>52</v>
      </c>
      <c r="D39" s="125" t="s">
        <v>47</v>
      </c>
      <c r="E39" s="45" t="s">
        <v>52</v>
      </c>
      <c r="F39" s="125" t="s">
        <v>48</v>
      </c>
      <c r="G39" s="45" t="s">
        <v>52</v>
      </c>
      <c r="H39" s="36" t="s">
        <v>46</v>
      </c>
      <c r="I39" s="36" t="s">
        <v>47</v>
      </c>
      <c r="J39" s="125" t="s">
        <v>46</v>
      </c>
      <c r="K39" s="125" t="s">
        <v>47</v>
      </c>
      <c r="L39" s="125" t="s">
        <v>48</v>
      </c>
      <c r="M39" s="162"/>
      <c r="N39" s="125" t="s">
        <v>46</v>
      </c>
      <c r="O39" s="125" t="s">
        <v>49</v>
      </c>
      <c r="P39" s="125" t="s">
        <v>48</v>
      </c>
      <c r="R39" s="44"/>
      <c r="S39" s="164"/>
    </row>
    <row r="40" spans="1:19" ht="12.75" hidden="1">
      <c r="A40" s="124">
        <v>4</v>
      </c>
      <c r="B40" s="43">
        <v>7784</v>
      </c>
      <c r="C40" s="46">
        <f aca="true" t="shared" si="18" ref="C40:C52">ROUND((B40/B23-1)*100,1)</f>
        <v>0.3</v>
      </c>
      <c r="D40" s="43">
        <v>515</v>
      </c>
      <c r="E40" s="47">
        <f aca="true" t="shared" si="19" ref="E40:E52">ROUND((D40/D23-1)*100,1)</f>
        <v>6.6</v>
      </c>
      <c r="F40" s="43">
        <f aca="true" t="shared" si="20" ref="F40:F46">SUM(B40,D40)</f>
        <v>8299</v>
      </c>
      <c r="G40" s="47">
        <f aca="true" t="shared" si="21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/>
      <c r="S40" s="130"/>
    </row>
    <row r="41" spans="1:19" ht="12.75" hidden="1">
      <c r="A41" s="124">
        <v>5</v>
      </c>
      <c r="B41" s="43">
        <v>1215</v>
      </c>
      <c r="C41" s="46">
        <f t="shared" si="18"/>
        <v>0.7</v>
      </c>
      <c r="D41" s="43">
        <v>156</v>
      </c>
      <c r="E41" s="47">
        <f t="shared" si="19"/>
        <v>14.7</v>
      </c>
      <c r="F41" s="43">
        <f t="shared" si="20"/>
        <v>1371</v>
      </c>
      <c r="G41" s="46">
        <f t="shared" si="21"/>
        <v>2.2</v>
      </c>
      <c r="H41" s="42">
        <v>1</v>
      </c>
      <c r="I41" s="42">
        <v>0.7</v>
      </c>
      <c r="J41" s="43">
        <f aca="true" t="shared" si="22" ref="J41:J51">B41*H41</f>
        <v>1215</v>
      </c>
      <c r="K41" s="43">
        <f aca="true" t="shared" si="23" ref="K41:K51">ROUNDDOWN(D41*I41,0)</f>
        <v>109</v>
      </c>
      <c r="L41" s="43">
        <f aca="true" t="shared" si="24" ref="L41:L51">SUM(J41:K41)</f>
        <v>1324</v>
      </c>
      <c r="M41" s="42">
        <v>48.3</v>
      </c>
      <c r="N41" s="43">
        <f aca="true" t="shared" si="25" ref="N41:N48">ROUNDDOWN(J41*M41,0)</f>
        <v>58684</v>
      </c>
      <c r="O41" s="43">
        <f aca="true" t="shared" si="26" ref="O41:O51">ROUNDDOWN(K41*M41,0)</f>
        <v>5264</v>
      </c>
      <c r="P41" s="43">
        <f aca="true" t="shared" si="27" ref="P41:P51">SUM(N41:O41)</f>
        <v>63948</v>
      </c>
      <c r="R41" s="44"/>
      <c r="S41" s="130"/>
    </row>
    <row r="42" spans="1:19" ht="12.75" hidden="1">
      <c r="A42" s="124">
        <v>6</v>
      </c>
      <c r="B42" s="43">
        <v>1793</v>
      </c>
      <c r="C42" s="46">
        <f t="shared" si="18"/>
        <v>1.4</v>
      </c>
      <c r="D42" s="43">
        <v>97</v>
      </c>
      <c r="E42" s="47">
        <f t="shared" si="19"/>
        <v>-11</v>
      </c>
      <c r="F42" s="43">
        <f t="shared" si="20"/>
        <v>1890</v>
      </c>
      <c r="G42" s="46">
        <f t="shared" si="21"/>
        <v>0.6</v>
      </c>
      <c r="H42" s="42">
        <v>1</v>
      </c>
      <c r="I42" s="42">
        <v>0.7</v>
      </c>
      <c r="J42" s="43">
        <f t="shared" si="22"/>
        <v>1793</v>
      </c>
      <c r="K42" s="43">
        <f t="shared" si="23"/>
        <v>67</v>
      </c>
      <c r="L42" s="43">
        <f t="shared" si="24"/>
        <v>1860</v>
      </c>
      <c r="M42" s="42">
        <v>48.3</v>
      </c>
      <c r="N42" s="43">
        <f t="shared" si="25"/>
        <v>86601</v>
      </c>
      <c r="O42" s="43">
        <f t="shared" si="26"/>
        <v>3236</v>
      </c>
      <c r="P42" s="43">
        <f t="shared" si="27"/>
        <v>89837</v>
      </c>
      <c r="R42" s="44"/>
      <c r="S42" s="130"/>
    </row>
    <row r="43" spans="1:19" ht="12.75" hidden="1">
      <c r="A43" s="124">
        <v>7</v>
      </c>
      <c r="B43" s="43">
        <v>2051</v>
      </c>
      <c r="C43" s="46">
        <f t="shared" si="18"/>
        <v>1</v>
      </c>
      <c r="D43" s="43">
        <v>748</v>
      </c>
      <c r="E43" s="47">
        <f t="shared" si="19"/>
        <v>16.1</v>
      </c>
      <c r="F43" s="43">
        <f t="shared" si="20"/>
        <v>2799</v>
      </c>
      <c r="G43" s="46">
        <f t="shared" si="21"/>
        <v>4.6</v>
      </c>
      <c r="H43" s="42">
        <v>1</v>
      </c>
      <c r="I43" s="42">
        <v>0.7</v>
      </c>
      <c r="J43" s="43">
        <f t="shared" si="22"/>
        <v>2051</v>
      </c>
      <c r="K43" s="43">
        <f t="shared" si="23"/>
        <v>523</v>
      </c>
      <c r="L43" s="43">
        <f t="shared" si="24"/>
        <v>2574</v>
      </c>
      <c r="M43" s="42">
        <v>48.3</v>
      </c>
      <c r="N43" s="43">
        <f t="shared" si="25"/>
        <v>99063</v>
      </c>
      <c r="O43" s="43">
        <f t="shared" si="26"/>
        <v>25260</v>
      </c>
      <c r="P43" s="43">
        <f t="shared" si="27"/>
        <v>124323</v>
      </c>
      <c r="R43" s="44"/>
      <c r="S43" s="130"/>
    </row>
    <row r="44" spans="1:19" ht="12.75" hidden="1">
      <c r="A44" s="124">
        <v>8</v>
      </c>
      <c r="B44" s="43">
        <v>1226</v>
      </c>
      <c r="C44" s="46">
        <f t="shared" si="18"/>
        <v>2</v>
      </c>
      <c r="D44" s="43">
        <v>151</v>
      </c>
      <c r="E44" s="47">
        <f t="shared" si="19"/>
        <v>0</v>
      </c>
      <c r="F44" s="43">
        <f t="shared" si="20"/>
        <v>1377</v>
      </c>
      <c r="G44" s="46">
        <f t="shared" si="21"/>
        <v>1.8</v>
      </c>
      <c r="H44" s="42">
        <v>1</v>
      </c>
      <c r="I44" s="42">
        <v>0.7</v>
      </c>
      <c r="J44" s="43">
        <f t="shared" si="22"/>
        <v>1226</v>
      </c>
      <c r="K44" s="43">
        <f t="shared" si="23"/>
        <v>105</v>
      </c>
      <c r="L44" s="43">
        <f t="shared" si="24"/>
        <v>1331</v>
      </c>
      <c r="M44" s="42">
        <v>48.3</v>
      </c>
      <c r="N44" s="43">
        <f t="shared" si="25"/>
        <v>59215</v>
      </c>
      <c r="O44" s="43">
        <f t="shared" si="26"/>
        <v>5071</v>
      </c>
      <c r="P44" s="43">
        <f t="shared" si="27"/>
        <v>64286</v>
      </c>
      <c r="R44" s="44"/>
      <c r="S44" s="130"/>
    </row>
    <row r="45" spans="1:19" ht="12.75" hidden="1">
      <c r="A45" s="124">
        <v>9</v>
      </c>
      <c r="B45" s="43">
        <v>1528</v>
      </c>
      <c r="C45" s="46">
        <f t="shared" si="18"/>
        <v>0.5</v>
      </c>
      <c r="D45" s="43">
        <v>361</v>
      </c>
      <c r="E45" s="47">
        <f t="shared" si="19"/>
        <v>21.5</v>
      </c>
      <c r="F45" s="43">
        <f t="shared" si="20"/>
        <v>1889</v>
      </c>
      <c r="G45" s="46">
        <f t="shared" si="21"/>
        <v>4</v>
      </c>
      <c r="H45" s="42">
        <v>1</v>
      </c>
      <c r="I45" s="42">
        <v>0.7</v>
      </c>
      <c r="J45" s="43">
        <f t="shared" si="22"/>
        <v>1528</v>
      </c>
      <c r="K45" s="43">
        <f t="shared" si="23"/>
        <v>252</v>
      </c>
      <c r="L45" s="43">
        <f t="shared" si="24"/>
        <v>1780</v>
      </c>
      <c r="M45" s="42">
        <v>48.3</v>
      </c>
      <c r="N45" s="43">
        <f t="shared" si="25"/>
        <v>73802</v>
      </c>
      <c r="O45" s="43">
        <f t="shared" si="26"/>
        <v>12171</v>
      </c>
      <c r="P45" s="43">
        <f t="shared" si="27"/>
        <v>85973</v>
      </c>
      <c r="R45" s="44"/>
      <c r="S45" s="130"/>
    </row>
    <row r="46" spans="1:19" ht="12.75" hidden="1">
      <c r="A46" s="124">
        <v>10</v>
      </c>
      <c r="B46" s="43">
        <v>2077</v>
      </c>
      <c r="C46" s="46">
        <f t="shared" si="18"/>
        <v>1.2</v>
      </c>
      <c r="D46" s="43">
        <v>2741</v>
      </c>
      <c r="E46" s="47">
        <f t="shared" si="19"/>
        <v>18.6</v>
      </c>
      <c r="F46" s="43">
        <f t="shared" si="20"/>
        <v>4818</v>
      </c>
      <c r="G46" s="46">
        <f t="shared" si="21"/>
        <v>10.4</v>
      </c>
      <c r="H46" s="42">
        <v>1</v>
      </c>
      <c r="I46" s="42">
        <v>0.7</v>
      </c>
      <c r="J46" s="43">
        <f t="shared" si="22"/>
        <v>2077</v>
      </c>
      <c r="K46" s="43">
        <f t="shared" si="23"/>
        <v>1918</v>
      </c>
      <c r="L46" s="43">
        <f t="shared" si="24"/>
        <v>3995</v>
      </c>
      <c r="M46" s="42">
        <v>48.3</v>
      </c>
      <c r="N46" s="43">
        <f t="shared" si="25"/>
        <v>100319</v>
      </c>
      <c r="O46" s="43">
        <f t="shared" si="26"/>
        <v>92639</v>
      </c>
      <c r="P46" s="43">
        <f t="shared" si="27"/>
        <v>192958</v>
      </c>
      <c r="R46" s="44"/>
      <c r="S46" s="130"/>
    </row>
    <row r="47" spans="1:19" ht="12.75" hidden="1">
      <c r="A47" s="126">
        <v>11</v>
      </c>
      <c r="B47" s="54">
        <v>629</v>
      </c>
      <c r="C47" s="55">
        <f t="shared" si="18"/>
        <v>1.9</v>
      </c>
      <c r="D47" s="54">
        <v>310</v>
      </c>
      <c r="E47" s="56">
        <f t="shared" si="19"/>
        <v>42.2</v>
      </c>
      <c r="F47" s="49">
        <f>SUM(B47,D47)</f>
        <v>939</v>
      </c>
      <c r="G47" s="56">
        <f t="shared" si="21"/>
        <v>12.5</v>
      </c>
      <c r="H47" s="52">
        <v>1</v>
      </c>
      <c r="I47" s="52">
        <v>0.7</v>
      </c>
      <c r="J47" s="49">
        <f t="shared" si="22"/>
        <v>629</v>
      </c>
      <c r="K47" s="49">
        <f t="shared" si="23"/>
        <v>217</v>
      </c>
      <c r="L47" s="49">
        <f t="shared" si="24"/>
        <v>846</v>
      </c>
      <c r="M47" s="52">
        <v>48.3</v>
      </c>
      <c r="N47" s="49">
        <f t="shared" si="25"/>
        <v>30380</v>
      </c>
      <c r="O47" s="49">
        <f t="shared" si="26"/>
        <v>10481</v>
      </c>
      <c r="P47" s="49">
        <f t="shared" si="27"/>
        <v>40861</v>
      </c>
      <c r="R47" s="44"/>
      <c r="S47" s="130"/>
    </row>
    <row r="48" spans="1:19" ht="12.75" hidden="1">
      <c r="A48" s="125">
        <v>12</v>
      </c>
      <c r="B48" s="57">
        <v>409</v>
      </c>
      <c r="C48" s="58">
        <f t="shared" si="18"/>
        <v>1.5</v>
      </c>
      <c r="D48" s="57">
        <v>450</v>
      </c>
      <c r="E48" s="59">
        <f t="shared" si="19"/>
        <v>40.6</v>
      </c>
      <c r="F48" s="60">
        <f>SUM(B48,D48)</f>
        <v>859</v>
      </c>
      <c r="G48" s="59">
        <f t="shared" si="21"/>
        <v>18.8</v>
      </c>
      <c r="H48" s="61">
        <v>1</v>
      </c>
      <c r="I48" s="61">
        <v>0.7</v>
      </c>
      <c r="J48" s="60">
        <f t="shared" si="22"/>
        <v>409</v>
      </c>
      <c r="K48" s="60">
        <f t="shared" si="23"/>
        <v>315</v>
      </c>
      <c r="L48" s="60">
        <f t="shared" si="24"/>
        <v>724</v>
      </c>
      <c r="M48" s="61">
        <v>48.3</v>
      </c>
      <c r="N48" s="60">
        <f t="shared" si="25"/>
        <v>19754</v>
      </c>
      <c r="O48" s="60">
        <f t="shared" si="26"/>
        <v>15214</v>
      </c>
      <c r="P48" s="60">
        <f t="shared" si="27"/>
        <v>34968</v>
      </c>
      <c r="R48" s="44"/>
      <c r="S48" s="130"/>
    </row>
    <row r="49" spans="1:19" ht="12.75" hidden="1">
      <c r="A49" s="124">
        <v>1</v>
      </c>
      <c r="B49" s="62">
        <v>2918</v>
      </c>
      <c r="C49" s="46">
        <f t="shared" si="18"/>
        <v>1.8</v>
      </c>
      <c r="D49" s="62">
        <v>544</v>
      </c>
      <c r="E49" s="63">
        <f t="shared" si="19"/>
        <v>34</v>
      </c>
      <c r="F49" s="43">
        <f>SUM(B49,D49)</f>
        <v>3462</v>
      </c>
      <c r="G49" s="63">
        <f t="shared" si="21"/>
        <v>5.8</v>
      </c>
      <c r="H49" s="42">
        <v>1</v>
      </c>
      <c r="I49" s="42">
        <v>0.7</v>
      </c>
      <c r="J49" s="43">
        <f t="shared" si="22"/>
        <v>2918</v>
      </c>
      <c r="K49" s="43">
        <f>ROUNDDOWN(D49*I49,0)</f>
        <v>380</v>
      </c>
      <c r="L49" s="43">
        <f t="shared" si="24"/>
        <v>3298</v>
      </c>
      <c r="M49" s="42">
        <v>48.3</v>
      </c>
      <c r="N49" s="43">
        <f>ROUNDDOWN(J49*M49,0)</f>
        <v>140939</v>
      </c>
      <c r="O49" s="43">
        <f t="shared" si="26"/>
        <v>18354</v>
      </c>
      <c r="P49" s="43">
        <f t="shared" si="27"/>
        <v>159293</v>
      </c>
      <c r="R49" s="44"/>
      <c r="S49" s="130"/>
    </row>
    <row r="50" spans="1:19" ht="12.75" hidden="1">
      <c r="A50" s="124">
        <v>2</v>
      </c>
      <c r="B50" s="62">
        <v>533</v>
      </c>
      <c r="C50" s="64">
        <f t="shared" si="18"/>
        <v>-0.2</v>
      </c>
      <c r="D50" s="62">
        <v>325</v>
      </c>
      <c r="E50" s="63">
        <f t="shared" si="19"/>
        <v>32.1</v>
      </c>
      <c r="F50" s="43">
        <f>SUM(B50,D50)</f>
        <v>858</v>
      </c>
      <c r="G50" s="63">
        <f t="shared" si="21"/>
        <v>10</v>
      </c>
      <c r="H50" s="42">
        <v>1</v>
      </c>
      <c r="I50" s="42">
        <v>0.7</v>
      </c>
      <c r="J50" s="43">
        <f t="shared" si="22"/>
        <v>533</v>
      </c>
      <c r="K50" s="43">
        <f t="shared" si="23"/>
        <v>227</v>
      </c>
      <c r="L50" s="43">
        <f t="shared" si="24"/>
        <v>760</v>
      </c>
      <c r="M50" s="42">
        <v>48.3</v>
      </c>
      <c r="N50" s="43">
        <f>ROUNDDOWN(J50*M50,0)</f>
        <v>25743</v>
      </c>
      <c r="O50" s="43">
        <f t="shared" si="26"/>
        <v>10964</v>
      </c>
      <c r="P50" s="43">
        <f t="shared" si="27"/>
        <v>36707</v>
      </c>
      <c r="R50" s="44"/>
      <c r="S50" s="130"/>
    </row>
    <row r="51" spans="1:19" ht="12.75" hidden="1">
      <c r="A51" s="124">
        <v>3</v>
      </c>
      <c r="B51" s="69">
        <v>1274</v>
      </c>
      <c r="C51" s="46">
        <f t="shared" si="18"/>
        <v>0.5</v>
      </c>
      <c r="D51" s="69">
        <v>677</v>
      </c>
      <c r="E51" s="63">
        <f t="shared" si="19"/>
        <v>16.9</v>
      </c>
      <c r="F51" s="43">
        <f>SUM(B51,D51)</f>
        <v>1951</v>
      </c>
      <c r="G51" s="63">
        <f t="shared" si="21"/>
        <v>5.6</v>
      </c>
      <c r="H51" s="42">
        <v>1</v>
      </c>
      <c r="I51" s="42">
        <v>0.7</v>
      </c>
      <c r="J51" s="43">
        <f t="shared" si="22"/>
        <v>1274</v>
      </c>
      <c r="K51" s="43">
        <f t="shared" si="23"/>
        <v>473</v>
      </c>
      <c r="L51" s="43">
        <f t="shared" si="24"/>
        <v>1747</v>
      </c>
      <c r="M51" s="42">
        <v>48.3</v>
      </c>
      <c r="N51" s="43">
        <f>ROUNDDOWN(J51*M51,0)</f>
        <v>61534</v>
      </c>
      <c r="O51" s="43">
        <f t="shared" si="26"/>
        <v>22845</v>
      </c>
      <c r="P51" s="43">
        <f t="shared" si="27"/>
        <v>84379</v>
      </c>
      <c r="R51" s="44"/>
      <c r="S51" s="130"/>
    </row>
    <row r="52" spans="1:19" ht="12.75" hidden="1">
      <c r="A52" s="124" t="s">
        <v>48</v>
      </c>
      <c r="B52" s="43">
        <f>SUM(B40:B51)</f>
        <v>23437</v>
      </c>
      <c r="C52" s="46">
        <f t="shared" si="18"/>
        <v>0.9</v>
      </c>
      <c r="D52" s="43">
        <f>SUM(D40:D51)</f>
        <v>7075</v>
      </c>
      <c r="E52" s="63">
        <f t="shared" si="19"/>
        <v>19.9</v>
      </c>
      <c r="F52" s="43">
        <f>SUM(F40:F51)</f>
        <v>30512</v>
      </c>
      <c r="G52" s="63">
        <f t="shared" si="21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/>
      <c r="S52" s="130"/>
    </row>
    <row r="53" spans="2:18" ht="12.75" hidden="1">
      <c r="B53" s="66"/>
      <c r="D53" s="67"/>
      <c r="R53" s="44"/>
    </row>
    <row r="54" spans="1:19" ht="14.25" hidden="1">
      <c r="A54" s="33" t="s">
        <v>58</v>
      </c>
      <c r="R54" s="44"/>
      <c r="S54" s="128"/>
    </row>
    <row r="55" spans="1:19" ht="12.75" hidden="1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59" t="s">
        <v>42</v>
      </c>
      <c r="I55" s="160"/>
      <c r="J55" s="159" t="s">
        <v>43</v>
      </c>
      <c r="K55" s="161"/>
      <c r="L55" s="160"/>
      <c r="M55" s="162" t="s">
        <v>44</v>
      </c>
      <c r="N55" s="159" t="s">
        <v>45</v>
      </c>
      <c r="O55" s="161"/>
      <c r="P55" s="160"/>
      <c r="R55" s="53"/>
      <c r="S55" s="164"/>
    </row>
    <row r="56" spans="1:19" ht="12.75" hidden="1">
      <c r="A56" s="166"/>
      <c r="B56" s="125" t="s">
        <v>46</v>
      </c>
      <c r="C56" s="45" t="s">
        <v>52</v>
      </c>
      <c r="D56" s="125" t="s">
        <v>47</v>
      </c>
      <c r="E56" s="45" t="s">
        <v>52</v>
      </c>
      <c r="F56" s="125" t="s">
        <v>48</v>
      </c>
      <c r="G56" s="45" t="s">
        <v>52</v>
      </c>
      <c r="H56" s="36" t="s">
        <v>46</v>
      </c>
      <c r="I56" s="36" t="s">
        <v>47</v>
      </c>
      <c r="J56" s="125" t="s">
        <v>46</v>
      </c>
      <c r="K56" s="125" t="s">
        <v>47</v>
      </c>
      <c r="L56" s="125" t="s">
        <v>48</v>
      </c>
      <c r="M56" s="163"/>
      <c r="N56" s="125" t="s">
        <v>46</v>
      </c>
      <c r="O56" s="125" t="s">
        <v>49</v>
      </c>
      <c r="P56" s="125" t="s">
        <v>48</v>
      </c>
      <c r="R56" s="44"/>
      <c r="S56" s="164"/>
    </row>
    <row r="57" spans="1:19" ht="12.75" hidden="1">
      <c r="A57" s="124">
        <v>4</v>
      </c>
      <c r="B57" s="43">
        <v>7842</v>
      </c>
      <c r="C57" s="46">
        <f aca="true" t="shared" si="28" ref="C57:C69">ROUND((B57/B40-1)*100,1)</f>
        <v>0.7</v>
      </c>
      <c r="D57" s="43">
        <v>592</v>
      </c>
      <c r="E57" s="47">
        <f aca="true" t="shared" si="29" ref="E57:E69">ROUND((D57/D40-1)*100,1)</f>
        <v>15</v>
      </c>
      <c r="F57" s="43">
        <f aca="true" t="shared" si="30" ref="F57:F63">SUM(B57,D57)</f>
        <v>8434</v>
      </c>
      <c r="G57" s="47">
        <f aca="true" t="shared" si="31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/>
      <c r="S57" s="130"/>
    </row>
    <row r="58" spans="1:19" ht="12.75" hidden="1">
      <c r="A58" s="124">
        <v>5</v>
      </c>
      <c r="B58" s="43">
        <v>1212</v>
      </c>
      <c r="C58" s="46">
        <f>ROUND((B58/B41-1)*100,1)</f>
        <v>-0.2</v>
      </c>
      <c r="D58" s="43">
        <v>177</v>
      </c>
      <c r="E58" s="47">
        <f t="shared" si="29"/>
        <v>13.5</v>
      </c>
      <c r="F58" s="43">
        <f t="shared" si="30"/>
        <v>1389</v>
      </c>
      <c r="G58" s="46">
        <f t="shared" si="31"/>
        <v>1.3</v>
      </c>
      <c r="H58" s="42">
        <v>1</v>
      </c>
      <c r="I58" s="42">
        <v>0.7</v>
      </c>
      <c r="J58" s="43">
        <f aca="true" t="shared" si="32" ref="J58:J63">B58*H58</f>
        <v>1212</v>
      </c>
      <c r="K58" s="43">
        <f aca="true" t="shared" si="33" ref="K58:K63">ROUNDDOWN(D58*I58,0)</f>
        <v>123</v>
      </c>
      <c r="L58" s="43">
        <f aca="true" t="shared" si="34" ref="L58:L63">SUM(J58:K58)</f>
        <v>1335</v>
      </c>
      <c r="M58" s="42">
        <f>M57</f>
        <v>0</v>
      </c>
      <c r="N58" s="43">
        <f aca="true" t="shared" si="35" ref="N58:N63">ROUNDDOWN(J58*M58,0)</f>
        <v>0</v>
      </c>
      <c r="O58" s="43">
        <f aca="true" t="shared" si="36" ref="O58:O63">ROUNDDOWN(K58*M58,0)</f>
        <v>0</v>
      </c>
      <c r="P58" s="43">
        <f aca="true" t="shared" si="37" ref="P58:P65">SUM(N58:O58)</f>
        <v>0</v>
      </c>
      <c r="R58" s="44"/>
      <c r="S58" s="130"/>
    </row>
    <row r="59" spans="1:19" ht="12.75" hidden="1">
      <c r="A59" s="124">
        <v>6</v>
      </c>
      <c r="B59" s="43">
        <v>1815</v>
      </c>
      <c r="C59" s="46">
        <f t="shared" si="28"/>
        <v>1.2</v>
      </c>
      <c r="D59" s="43">
        <v>110</v>
      </c>
      <c r="E59" s="47">
        <f t="shared" si="29"/>
        <v>13.4</v>
      </c>
      <c r="F59" s="43">
        <f t="shared" si="30"/>
        <v>1925</v>
      </c>
      <c r="G59" s="46">
        <f t="shared" si="31"/>
        <v>1.9</v>
      </c>
      <c r="H59" s="42">
        <v>1</v>
      </c>
      <c r="I59" s="42">
        <v>0.7</v>
      </c>
      <c r="J59" s="43">
        <f t="shared" si="32"/>
        <v>1815</v>
      </c>
      <c r="K59" s="43">
        <f t="shared" si="33"/>
        <v>77</v>
      </c>
      <c r="L59" s="43">
        <f t="shared" si="34"/>
        <v>1892</v>
      </c>
      <c r="M59" s="42">
        <f aca="true" t="shared" si="38" ref="M59:M68">M58</f>
        <v>0</v>
      </c>
      <c r="N59" s="43">
        <f t="shared" si="35"/>
        <v>0</v>
      </c>
      <c r="O59" s="43">
        <f t="shared" si="36"/>
        <v>0</v>
      </c>
      <c r="P59" s="43">
        <f t="shared" si="37"/>
        <v>0</v>
      </c>
      <c r="R59" s="44"/>
      <c r="S59" s="130"/>
    </row>
    <row r="60" spans="1:19" ht="12.75" hidden="1">
      <c r="A60" s="124">
        <v>7</v>
      </c>
      <c r="B60" s="43">
        <v>2070</v>
      </c>
      <c r="C60" s="46">
        <f t="shared" si="28"/>
        <v>0.9</v>
      </c>
      <c r="D60" s="43">
        <v>846</v>
      </c>
      <c r="E60" s="47">
        <f t="shared" si="29"/>
        <v>13.1</v>
      </c>
      <c r="F60" s="43">
        <f t="shared" si="30"/>
        <v>2916</v>
      </c>
      <c r="G60" s="46">
        <f t="shared" si="31"/>
        <v>4.2</v>
      </c>
      <c r="H60" s="42">
        <v>1</v>
      </c>
      <c r="I60" s="42">
        <v>0.7</v>
      </c>
      <c r="J60" s="43">
        <f t="shared" si="32"/>
        <v>2070</v>
      </c>
      <c r="K60" s="43">
        <f t="shared" si="33"/>
        <v>592</v>
      </c>
      <c r="L60" s="43">
        <f t="shared" si="34"/>
        <v>2662</v>
      </c>
      <c r="M60" s="42">
        <f t="shared" si="38"/>
        <v>0</v>
      </c>
      <c r="N60" s="43">
        <f t="shared" si="35"/>
        <v>0</v>
      </c>
      <c r="O60" s="43">
        <f t="shared" si="36"/>
        <v>0</v>
      </c>
      <c r="P60" s="43">
        <f t="shared" si="37"/>
        <v>0</v>
      </c>
      <c r="R60" s="44"/>
      <c r="S60" s="130"/>
    </row>
    <row r="61" spans="1:19" ht="12.75" hidden="1">
      <c r="A61" s="124">
        <v>8</v>
      </c>
      <c r="B61" s="43">
        <v>1256</v>
      </c>
      <c r="C61" s="46">
        <f t="shared" si="28"/>
        <v>2.4</v>
      </c>
      <c r="D61" s="43">
        <v>158</v>
      </c>
      <c r="E61" s="47">
        <f t="shared" si="29"/>
        <v>4.6</v>
      </c>
      <c r="F61" s="43">
        <f t="shared" si="30"/>
        <v>1414</v>
      </c>
      <c r="G61" s="46">
        <f t="shared" si="31"/>
        <v>2.7</v>
      </c>
      <c r="H61" s="42">
        <v>1</v>
      </c>
      <c r="I61" s="42">
        <v>0.7</v>
      </c>
      <c r="J61" s="43">
        <f t="shared" si="32"/>
        <v>1256</v>
      </c>
      <c r="K61" s="43">
        <f t="shared" si="33"/>
        <v>110</v>
      </c>
      <c r="L61" s="43">
        <f t="shared" si="34"/>
        <v>1366</v>
      </c>
      <c r="M61" s="42">
        <f t="shared" si="38"/>
        <v>0</v>
      </c>
      <c r="N61" s="43">
        <f t="shared" si="35"/>
        <v>0</v>
      </c>
      <c r="O61" s="43">
        <f t="shared" si="36"/>
        <v>0</v>
      </c>
      <c r="P61" s="43">
        <f t="shared" si="37"/>
        <v>0</v>
      </c>
      <c r="R61" s="44"/>
      <c r="S61" s="130"/>
    </row>
    <row r="62" spans="1:19" ht="12.75" hidden="1">
      <c r="A62" s="124">
        <v>9</v>
      </c>
      <c r="B62" s="43">
        <v>1550</v>
      </c>
      <c r="C62" s="46">
        <f t="shared" si="28"/>
        <v>1.4</v>
      </c>
      <c r="D62" s="43">
        <v>374</v>
      </c>
      <c r="E62" s="47">
        <f t="shared" si="29"/>
        <v>3.6</v>
      </c>
      <c r="F62" s="43">
        <f t="shared" si="30"/>
        <v>1924</v>
      </c>
      <c r="G62" s="46">
        <f t="shared" si="31"/>
        <v>1.9</v>
      </c>
      <c r="H62" s="42">
        <v>1</v>
      </c>
      <c r="I62" s="42">
        <v>0.7</v>
      </c>
      <c r="J62" s="43">
        <f t="shared" si="32"/>
        <v>1550</v>
      </c>
      <c r="K62" s="43">
        <f t="shared" si="33"/>
        <v>261</v>
      </c>
      <c r="L62" s="43">
        <f t="shared" si="34"/>
        <v>1811</v>
      </c>
      <c r="M62" s="42">
        <f t="shared" si="38"/>
        <v>0</v>
      </c>
      <c r="N62" s="43">
        <f t="shared" si="35"/>
        <v>0</v>
      </c>
      <c r="O62" s="43">
        <f t="shared" si="36"/>
        <v>0</v>
      </c>
      <c r="P62" s="43">
        <f t="shared" si="37"/>
        <v>0</v>
      </c>
      <c r="R62" s="44"/>
      <c r="S62" s="130"/>
    </row>
    <row r="63" spans="1:19" ht="12.75" hidden="1">
      <c r="A63" s="124">
        <v>10</v>
      </c>
      <c r="B63" s="43">
        <v>2101</v>
      </c>
      <c r="C63" s="46">
        <f t="shared" si="28"/>
        <v>1.2</v>
      </c>
      <c r="D63" s="43">
        <v>2821</v>
      </c>
      <c r="E63" s="47">
        <f t="shared" si="29"/>
        <v>2.9</v>
      </c>
      <c r="F63" s="43">
        <f t="shared" si="30"/>
        <v>4922</v>
      </c>
      <c r="G63" s="46">
        <f t="shared" si="31"/>
        <v>2.2</v>
      </c>
      <c r="H63" s="42">
        <v>1</v>
      </c>
      <c r="I63" s="42">
        <v>0.7</v>
      </c>
      <c r="J63" s="43">
        <f t="shared" si="32"/>
        <v>2101</v>
      </c>
      <c r="K63" s="43">
        <f t="shared" si="33"/>
        <v>1974</v>
      </c>
      <c r="L63" s="43">
        <f t="shared" si="34"/>
        <v>4075</v>
      </c>
      <c r="M63" s="42">
        <f t="shared" si="38"/>
        <v>0</v>
      </c>
      <c r="N63" s="43">
        <f t="shared" si="35"/>
        <v>0</v>
      </c>
      <c r="O63" s="43">
        <f t="shared" si="36"/>
        <v>0</v>
      </c>
      <c r="P63" s="43">
        <f t="shared" si="37"/>
        <v>0</v>
      </c>
      <c r="R63" s="44"/>
      <c r="S63" s="130"/>
    </row>
    <row r="64" spans="1:19" ht="12.75" hidden="1">
      <c r="A64" s="126">
        <v>11</v>
      </c>
      <c r="B64" s="54">
        <v>644</v>
      </c>
      <c r="C64" s="55">
        <f t="shared" si="28"/>
        <v>2.4</v>
      </c>
      <c r="D64" s="54">
        <v>323</v>
      </c>
      <c r="E64" s="56">
        <f t="shared" si="29"/>
        <v>4.2</v>
      </c>
      <c r="F64" s="49">
        <f>SUM(B64,D64)</f>
        <v>967</v>
      </c>
      <c r="G64" s="56">
        <f t="shared" si="31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38"/>
        <v>0</v>
      </c>
      <c r="N64" s="49">
        <f>ROUNDDOWN(J64*M64,0)</f>
        <v>0</v>
      </c>
      <c r="O64" s="49">
        <f>ROUNDDOWN(K64*M64,0)</f>
        <v>0</v>
      </c>
      <c r="P64" s="49">
        <f t="shared" si="37"/>
        <v>0</v>
      </c>
      <c r="R64" s="44"/>
      <c r="S64" s="130"/>
    </row>
    <row r="65" spans="1:19" ht="12.75" hidden="1">
      <c r="A65" s="124">
        <v>12</v>
      </c>
      <c r="B65" s="62">
        <v>425</v>
      </c>
      <c r="C65" s="64">
        <f t="shared" si="28"/>
        <v>3.9</v>
      </c>
      <c r="D65" s="62">
        <v>502</v>
      </c>
      <c r="E65" s="63">
        <f t="shared" si="29"/>
        <v>11.6</v>
      </c>
      <c r="F65" s="43">
        <f>SUM(B65,D65)</f>
        <v>927</v>
      </c>
      <c r="G65" s="63">
        <f t="shared" si="31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38"/>
        <v>0</v>
      </c>
      <c r="N65" s="43">
        <f>ROUNDDOWN(J65*M65,0)</f>
        <v>0</v>
      </c>
      <c r="O65" s="43">
        <f>ROUNDDOWN(K65*M65,0)</f>
        <v>0</v>
      </c>
      <c r="P65" s="43">
        <f t="shared" si="37"/>
        <v>0</v>
      </c>
      <c r="R65" s="44"/>
      <c r="S65" s="130"/>
    </row>
    <row r="66" spans="1:19" ht="12.75" hidden="1">
      <c r="A66" s="126">
        <v>1</v>
      </c>
      <c r="B66" s="54">
        <v>2949</v>
      </c>
      <c r="C66" s="50">
        <f t="shared" si="28"/>
        <v>1.1</v>
      </c>
      <c r="D66" s="54">
        <v>570</v>
      </c>
      <c r="E66" s="56">
        <f t="shared" si="29"/>
        <v>4.8</v>
      </c>
      <c r="F66" s="49">
        <f>SUM(B66,D66)</f>
        <v>3519</v>
      </c>
      <c r="G66" s="56">
        <f t="shared" si="31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38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/>
      <c r="S66" s="130"/>
    </row>
    <row r="67" spans="1:19" ht="12.75" hidden="1">
      <c r="A67" s="124">
        <v>2</v>
      </c>
      <c r="B67" s="62">
        <v>532</v>
      </c>
      <c r="C67" s="64">
        <f t="shared" si="28"/>
        <v>-0.2</v>
      </c>
      <c r="D67" s="62">
        <v>332</v>
      </c>
      <c r="E67" s="63">
        <f t="shared" si="29"/>
        <v>2.2</v>
      </c>
      <c r="F67" s="43">
        <f>SUM(B67,D67)</f>
        <v>864</v>
      </c>
      <c r="G67" s="63">
        <f t="shared" si="31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38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/>
      <c r="S67" s="130"/>
    </row>
    <row r="68" spans="1:19" ht="12.75" hidden="1">
      <c r="A68" s="124">
        <v>3</v>
      </c>
      <c r="B68" s="62">
        <v>1302</v>
      </c>
      <c r="C68" s="64">
        <f t="shared" si="28"/>
        <v>2.2</v>
      </c>
      <c r="D68" s="62">
        <v>719</v>
      </c>
      <c r="E68" s="63">
        <f t="shared" si="29"/>
        <v>6.2</v>
      </c>
      <c r="F68" s="43">
        <f>SUM(B68,D68)</f>
        <v>2021</v>
      </c>
      <c r="G68" s="63">
        <f t="shared" si="31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38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/>
      <c r="S68" s="130"/>
    </row>
    <row r="69" spans="1:19" ht="12.75" hidden="1">
      <c r="A69" s="124" t="s">
        <v>48</v>
      </c>
      <c r="B69" s="43">
        <f>SUM(B57:B68)</f>
        <v>23698</v>
      </c>
      <c r="C69" s="46">
        <f t="shared" si="28"/>
        <v>1.1</v>
      </c>
      <c r="D69" s="43">
        <f>SUM(D57:D68)</f>
        <v>7524</v>
      </c>
      <c r="E69" s="63">
        <f t="shared" si="29"/>
        <v>6.3</v>
      </c>
      <c r="F69" s="43">
        <f>SUM(F57:F68)</f>
        <v>31222</v>
      </c>
      <c r="G69" s="63">
        <f t="shared" si="31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/>
      <c r="S69" s="130"/>
    </row>
    <row r="70" spans="2:12" ht="12.75" hidden="1">
      <c r="B70" s="91">
        <f>B69-B52</f>
        <v>261</v>
      </c>
      <c r="D70" s="91">
        <f>D69-D52</f>
        <v>449</v>
      </c>
      <c r="F70" s="91">
        <f>F69-F52</f>
        <v>710</v>
      </c>
      <c r="L70" s="91">
        <f>L69-L52</f>
        <v>577</v>
      </c>
    </row>
    <row r="71" spans="1:19" ht="14.25" hidden="1">
      <c r="A71" s="33" t="s">
        <v>61</v>
      </c>
      <c r="S71" s="128"/>
    </row>
    <row r="72" spans="1:19" ht="12.75" hidden="1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  <c r="S72" s="164"/>
    </row>
    <row r="73" spans="1:19" ht="12.75" hidden="1">
      <c r="A73" s="166"/>
      <c r="B73" s="125" t="s">
        <v>46</v>
      </c>
      <c r="C73" s="45" t="s">
        <v>52</v>
      </c>
      <c r="D73" s="125" t="s">
        <v>47</v>
      </c>
      <c r="E73" s="45" t="s">
        <v>52</v>
      </c>
      <c r="F73" s="125" t="s">
        <v>48</v>
      </c>
      <c r="G73" s="45" t="s">
        <v>52</v>
      </c>
      <c r="H73" s="36" t="s">
        <v>46</v>
      </c>
      <c r="I73" s="36" t="s">
        <v>47</v>
      </c>
      <c r="J73" s="125" t="s">
        <v>46</v>
      </c>
      <c r="K73" s="125" t="s">
        <v>47</v>
      </c>
      <c r="L73" s="125" t="s">
        <v>48</v>
      </c>
      <c r="M73" s="162"/>
      <c r="N73" s="125" t="s">
        <v>46</v>
      </c>
      <c r="O73" s="125" t="s">
        <v>49</v>
      </c>
      <c r="P73" s="125" t="s">
        <v>48</v>
      </c>
      <c r="S73" s="164"/>
    </row>
    <row r="74" spans="1:19" ht="12.75" hidden="1">
      <c r="A74" s="124">
        <v>4</v>
      </c>
      <c r="B74" s="43">
        <v>7904</v>
      </c>
      <c r="C74" s="46">
        <f aca="true" t="shared" si="39" ref="C74:C86">ROUND((B74/B57-1)*100,1)</f>
        <v>0.8</v>
      </c>
      <c r="D74" s="43">
        <v>610</v>
      </c>
      <c r="E74" s="47">
        <f aca="true" t="shared" si="40" ref="E74:E86">ROUND((D74/D57-1)*100,1)</f>
        <v>3</v>
      </c>
      <c r="F74" s="43">
        <f aca="true" t="shared" si="41" ref="F74:F80">SUM(B74,D74)</f>
        <v>8514</v>
      </c>
      <c r="G74" s="47">
        <f aca="true" t="shared" si="42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/>
      <c r="S74" s="130"/>
    </row>
    <row r="75" spans="1:19" ht="12.75" hidden="1">
      <c r="A75" s="124">
        <v>5</v>
      </c>
      <c r="B75" s="43">
        <v>1244</v>
      </c>
      <c r="C75" s="46">
        <f t="shared" si="39"/>
        <v>2.6</v>
      </c>
      <c r="D75" s="43">
        <v>185</v>
      </c>
      <c r="E75" s="47">
        <f t="shared" si="40"/>
        <v>4.5</v>
      </c>
      <c r="F75" s="43">
        <f t="shared" si="41"/>
        <v>1429</v>
      </c>
      <c r="G75" s="46">
        <f t="shared" si="42"/>
        <v>2.9</v>
      </c>
      <c r="H75" s="42">
        <v>1</v>
      </c>
      <c r="I75" s="42">
        <v>0.7</v>
      </c>
      <c r="J75" s="43">
        <f aca="true" t="shared" si="43" ref="J75:J80">B75*H75</f>
        <v>1244</v>
      </c>
      <c r="K75" s="43">
        <f aca="true" t="shared" si="44" ref="K75:K80">ROUNDDOWN(D75*I75,0)</f>
        <v>129</v>
      </c>
      <c r="L75" s="43">
        <f aca="true" t="shared" si="45" ref="L75:L80">SUM(J75:K75)</f>
        <v>1373</v>
      </c>
      <c r="M75" s="42">
        <f>M74</f>
        <v>0</v>
      </c>
      <c r="N75" s="43">
        <f aca="true" t="shared" si="46" ref="N75:N80">ROUNDDOWN(J75*M75,0)</f>
        <v>0</v>
      </c>
      <c r="O75" s="43">
        <f aca="true" t="shared" si="47" ref="O75:O80">ROUNDDOWN(K75*M75,0)</f>
        <v>0</v>
      </c>
      <c r="P75" s="43">
        <f aca="true" t="shared" si="48" ref="P75:P82">SUM(N75:O75)</f>
        <v>0</v>
      </c>
      <c r="R75" s="44"/>
      <c r="S75" s="130"/>
    </row>
    <row r="76" spans="1:19" ht="12.75" hidden="1">
      <c r="A76" s="124">
        <v>6</v>
      </c>
      <c r="B76" s="43">
        <v>1841</v>
      </c>
      <c r="C76" s="46">
        <f t="shared" si="39"/>
        <v>1.4</v>
      </c>
      <c r="D76" s="43">
        <v>118</v>
      </c>
      <c r="E76" s="47">
        <f t="shared" si="40"/>
        <v>7.3</v>
      </c>
      <c r="F76" s="43">
        <f t="shared" si="41"/>
        <v>1959</v>
      </c>
      <c r="G76" s="46">
        <f t="shared" si="42"/>
        <v>1.8</v>
      </c>
      <c r="H76" s="42">
        <v>1</v>
      </c>
      <c r="I76" s="42">
        <v>0.7</v>
      </c>
      <c r="J76" s="43">
        <f t="shared" si="43"/>
        <v>1841</v>
      </c>
      <c r="K76" s="43">
        <f t="shared" si="44"/>
        <v>82</v>
      </c>
      <c r="L76" s="43">
        <f t="shared" si="45"/>
        <v>1923</v>
      </c>
      <c r="M76" s="42">
        <f aca="true" t="shared" si="49" ref="M76:M85">M75</f>
        <v>0</v>
      </c>
      <c r="N76" s="43">
        <f t="shared" si="46"/>
        <v>0</v>
      </c>
      <c r="O76" s="43">
        <f t="shared" si="47"/>
        <v>0</v>
      </c>
      <c r="P76" s="43">
        <f t="shared" si="48"/>
        <v>0</v>
      </c>
      <c r="R76" s="44"/>
      <c r="S76" s="130"/>
    </row>
    <row r="77" spans="1:19" ht="12.75" hidden="1">
      <c r="A77" s="124">
        <v>7</v>
      </c>
      <c r="B77" s="43">
        <v>2090</v>
      </c>
      <c r="C77" s="46">
        <f t="shared" si="39"/>
        <v>1</v>
      </c>
      <c r="D77" s="43">
        <v>897</v>
      </c>
      <c r="E77" s="47">
        <f t="shared" si="40"/>
        <v>6</v>
      </c>
      <c r="F77" s="43">
        <f t="shared" si="41"/>
        <v>2987</v>
      </c>
      <c r="G77" s="46">
        <f t="shared" si="42"/>
        <v>2.4</v>
      </c>
      <c r="H77" s="42">
        <v>1</v>
      </c>
      <c r="I77" s="42">
        <v>0.7</v>
      </c>
      <c r="J77" s="43">
        <f t="shared" si="43"/>
        <v>2090</v>
      </c>
      <c r="K77" s="43">
        <f t="shared" si="44"/>
        <v>627</v>
      </c>
      <c r="L77" s="43">
        <f t="shared" si="45"/>
        <v>2717</v>
      </c>
      <c r="M77" s="42">
        <f t="shared" si="49"/>
        <v>0</v>
      </c>
      <c r="N77" s="43">
        <f t="shared" si="46"/>
        <v>0</v>
      </c>
      <c r="O77" s="43">
        <f t="shared" si="47"/>
        <v>0</v>
      </c>
      <c r="P77" s="43">
        <f t="shared" si="48"/>
        <v>0</v>
      </c>
      <c r="R77" s="44"/>
      <c r="S77" s="130"/>
    </row>
    <row r="78" spans="1:19" ht="12.75" hidden="1">
      <c r="A78" s="124">
        <v>8</v>
      </c>
      <c r="B78" s="43">
        <v>1270</v>
      </c>
      <c r="C78" s="46">
        <f t="shared" si="39"/>
        <v>1.1</v>
      </c>
      <c r="D78" s="43">
        <v>159</v>
      </c>
      <c r="E78" s="47">
        <f t="shared" si="40"/>
        <v>0.6</v>
      </c>
      <c r="F78" s="43">
        <f t="shared" si="41"/>
        <v>1429</v>
      </c>
      <c r="G78" s="46">
        <f t="shared" si="42"/>
        <v>1.1</v>
      </c>
      <c r="H78" s="42">
        <v>1</v>
      </c>
      <c r="I78" s="42">
        <v>0.7</v>
      </c>
      <c r="J78" s="43">
        <f t="shared" si="43"/>
        <v>1270</v>
      </c>
      <c r="K78" s="43">
        <f t="shared" si="44"/>
        <v>111</v>
      </c>
      <c r="L78" s="43">
        <f t="shared" si="45"/>
        <v>1381</v>
      </c>
      <c r="M78" s="42">
        <f t="shared" si="49"/>
        <v>0</v>
      </c>
      <c r="N78" s="43">
        <f t="shared" si="46"/>
        <v>0</v>
      </c>
      <c r="O78" s="43">
        <f t="shared" si="47"/>
        <v>0</v>
      </c>
      <c r="P78" s="43">
        <f t="shared" si="48"/>
        <v>0</v>
      </c>
      <c r="R78" s="44"/>
      <c r="S78" s="130"/>
    </row>
    <row r="79" spans="1:19" ht="12.75" hidden="1">
      <c r="A79" s="124">
        <v>9</v>
      </c>
      <c r="B79" s="43">
        <v>1561</v>
      </c>
      <c r="C79" s="46">
        <f t="shared" si="39"/>
        <v>0.7</v>
      </c>
      <c r="D79" s="43">
        <v>383</v>
      </c>
      <c r="E79" s="47">
        <f t="shared" si="40"/>
        <v>2.4</v>
      </c>
      <c r="F79" s="43">
        <f t="shared" si="41"/>
        <v>1944</v>
      </c>
      <c r="G79" s="46">
        <f t="shared" si="42"/>
        <v>1</v>
      </c>
      <c r="H79" s="42">
        <v>1</v>
      </c>
      <c r="I79" s="42">
        <v>0.7</v>
      </c>
      <c r="J79" s="43">
        <f t="shared" si="43"/>
        <v>1561</v>
      </c>
      <c r="K79" s="43">
        <f t="shared" si="44"/>
        <v>268</v>
      </c>
      <c r="L79" s="43">
        <f t="shared" si="45"/>
        <v>1829</v>
      </c>
      <c r="M79" s="42">
        <f t="shared" si="49"/>
        <v>0</v>
      </c>
      <c r="N79" s="43">
        <f t="shared" si="46"/>
        <v>0</v>
      </c>
      <c r="O79" s="43">
        <f t="shared" si="47"/>
        <v>0</v>
      </c>
      <c r="P79" s="43">
        <f t="shared" si="48"/>
        <v>0</v>
      </c>
      <c r="R79" s="44"/>
      <c r="S79" s="130"/>
    </row>
    <row r="80" spans="1:19" ht="12.75" hidden="1">
      <c r="A80" s="124">
        <v>10</v>
      </c>
      <c r="B80" s="43">
        <v>2130</v>
      </c>
      <c r="C80" s="46">
        <f t="shared" si="39"/>
        <v>1.4</v>
      </c>
      <c r="D80" s="43">
        <v>2952</v>
      </c>
      <c r="E80" s="47">
        <f t="shared" si="40"/>
        <v>4.6</v>
      </c>
      <c r="F80" s="43">
        <f t="shared" si="41"/>
        <v>5082</v>
      </c>
      <c r="G80" s="46">
        <f t="shared" si="42"/>
        <v>3.3</v>
      </c>
      <c r="H80" s="42">
        <v>1</v>
      </c>
      <c r="I80" s="42">
        <v>0.7</v>
      </c>
      <c r="J80" s="43">
        <f t="shared" si="43"/>
        <v>2130</v>
      </c>
      <c r="K80" s="43">
        <f t="shared" si="44"/>
        <v>2066</v>
      </c>
      <c r="L80" s="43">
        <f t="shared" si="45"/>
        <v>4196</v>
      </c>
      <c r="M80" s="42">
        <f t="shared" si="49"/>
        <v>0</v>
      </c>
      <c r="N80" s="43">
        <f t="shared" si="46"/>
        <v>0</v>
      </c>
      <c r="O80" s="43">
        <f t="shared" si="47"/>
        <v>0</v>
      </c>
      <c r="P80" s="43">
        <f t="shared" si="48"/>
        <v>0</v>
      </c>
      <c r="R80" s="44"/>
      <c r="S80" s="130"/>
    </row>
    <row r="81" spans="1:19" ht="12.75" hidden="1">
      <c r="A81" s="126">
        <v>11</v>
      </c>
      <c r="B81" s="54">
        <v>656</v>
      </c>
      <c r="C81" s="55">
        <f t="shared" si="39"/>
        <v>1.9</v>
      </c>
      <c r="D81" s="54">
        <v>316</v>
      </c>
      <c r="E81" s="56">
        <f t="shared" si="40"/>
        <v>-2.2</v>
      </c>
      <c r="F81" s="49">
        <f>SUM(B81,D81)</f>
        <v>972</v>
      </c>
      <c r="G81" s="56">
        <f t="shared" si="42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49"/>
        <v>0</v>
      </c>
      <c r="N81" s="49">
        <f>ROUNDDOWN(J81*M81,0)</f>
        <v>0</v>
      </c>
      <c r="O81" s="49">
        <f>ROUNDDOWN(K81*M81,0)</f>
        <v>0</v>
      </c>
      <c r="P81" s="49">
        <f t="shared" si="48"/>
        <v>0</v>
      </c>
      <c r="R81" s="44"/>
      <c r="S81" s="130"/>
    </row>
    <row r="82" spans="1:19" ht="12.75" hidden="1">
      <c r="A82" s="124">
        <v>12</v>
      </c>
      <c r="B82" s="62">
        <v>436</v>
      </c>
      <c r="C82" s="64">
        <f t="shared" si="39"/>
        <v>2.6</v>
      </c>
      <c r="D82" s="62">
        <v>538</v>
      </c>
      <c r="E82" s="63">
        <f t="shared" si="40"/>
        <v>7.2</v>
      </c>
      <c r="F82" s="43">
        <f>SUM(B82,D82)</f>
        <v>974</v>
      </c>
      <c r="G82" s="63">
        <f t="shared" si="42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49"/>
        <v>0</v>
      </c>
      <c r="N82" s="43">
        <f>ROUNDDOWN(J82*M82,0)</f>
        <v>0</v>
      </c>
      <c r="O82" s="43">
        <f>ROUNDDOWN(K82*M82,0)</f>
        <v>0</v>
      </c>
      <c r="P82" s="43">
        <f t="shared" si="48"/>
        <v>0</v>
      </c>
      <c r="R82" s="44"/>
      <c r="S82" s="130"/>
    </row>
    <row r="83" spans="1:19" ht="12.75" hidden="1">
      <c r="A83" s="126">
        <v>1</v>
      </c>
      <c r="B83" s="54">
        <v>2992</v>
      </c>
      <c r="C83" s="50">
        <f t="shared" si="39"/>
        <v>1.5</v>
      </c>
      <c r="D83" s="54">
        <v>615</v>
      </c>
      <c r="E83" s="56">
        <f t="shared" si="40"/>
        <v>7.9</v>
      </c>
      <c r="F83" s="49">
        <f>SUM(B83,D83)</f>
        <v>3607</v>
      </c>
      <c r="G83" s="56">
        <f t="shared" si="42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49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/>
      <c r="S83" s="130"/>
    </row>
    <row r="84" spans="1:19" ht="12.75" hidden="1">
      <c r="A84" s="124">
        <v>2</v>
      </c>
      <c r="B84" s="62">
        <v>542</v>
      </c>
      <c r="C84" s="64">
        <f t="shared" si="39"/>
        <v>1.9</v>
      </c>
      <c r="D84" s="62">
        <v>348</v>
      </c>
      <c r="E84" s="63">
        <f t="shared" si="40"/>
        <v>4.8</v>
      </c>
      <c r="F84" s="43">
        <f>SUM(B84,D84)</f>
        <v>890</v>
      </c>
      <c r="G84" s="63">
        <f t="shared" si="42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49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/>
      <c r="S84" s="130"/>
    </row>
    <row r="85" spans="1:19" ht="12.75" hidden="1">
      <c r="A85" s="124">
        <v>3</v>
      </c>
      <c r="B85" s="62">
        <v>1326</v>
      </c>
      <c r="C85" s="64">
        <f t="shared" si="39"/>
        <v>1.8</v>
      </c>
      <c r="D85" s="62">
        <v>711</v>
      </c>
      <c r="E85" s="63">
        <f t="shared" si="40"/>
        <v>-1.1</v>
      </c>
      <c r="F85" s="43">
        <f>SUM(B85,D85)</f>
        <v>2037</v>
      </c>
      <c r="G85" s="63">
        <f t="shared" si="42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49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/>
      <c r="S85" s="130"/>
    </row>
    <row r="86" spans="1:19" ht="12.75" hidden="1">
      <c r="A86" s="124" t="s">
        <v>48</v>
      </c>
      <c r="B86" s="43">
        <f>SUM(B74:B85)</f>
        <v>23992</v>
      </c>
      <c r="C86" s="46">
        <f t="shared" si="39"/>
        <v>1.2</v>
      </c>
      <c r="D86" s="43">
        <f>SUM(D74:D85)</f>
        <v>7832</v>
      </c>
      <c r="E86" s="63">
        <f t="shared" si="40"/>
        <v>4.1</v>
      </c>
      <c r="F86" s="43">
        <f>SUM(F74:F85)</f>
        <v>31824</v>
      </c>
      <c r="G86" s="63">
        <f t="shared" si="42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/>
      <c r="S86" s="130"/>
    </row>
    <row r="87" spans="2:12" ht="12.75" hidden="1">
      <c r="B87" s="91">
        <f>B86-B69</f>
        <v>294</v>
      </c>
      <c r="D87" s="91">
        <f>D86-D69</f>
        <v>308</v>
      </c>
      <c r="F87" s="91">
        <f>F86-F69</f>
        <v>602</v>
      </c>
      <c r="L87" s="91">
        <f>L86-L69</f>
        <v>509</v>
      </c>
    </row>
    <row r="88" spans="1:19" ht="15" customHeight="1">
      <c r="A88" s="33" t="s">
        <v>89</v>
      </c>
      <c r="R88" s="33" t="s">
        <v>90</v>
      </c>
      <c r="S88"/>
    </row>
    <row r="89" spans="1:33" ht="13.5" customHeight="1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8" t="s">
        <v>43</v>
      </c>
      <c r="K89" s="168"/>
      <c r="L89" s="168"/>
      <c r="M89" s="169" t="s">
        <v>91</v>
      </c>
      <c r="N89" s="167" t="s">
        <v>45</v>
      </c>
      <c r="O89" s="167"/>
      <c r="P89" s="167"/>
      <c r="R89" s="165" t="s">
        <v>40</v>
      </c>
      <c r="S89" s="159" t="s">
        <v>51</v>
      </c>
      <c r="T89" s="161"/>
      <c r="U89" s="161"/>
      <c r="V89" s="161"/>
      <c r="W89" s="161"/>
      <c r="X89" s="160"/>
      <c r="Y89" s="167" t="s">
        <v>42</v>
      </c>
      <c r="Z89" s="167"/>
      <c r="AA89" s="168" t="s">
        <v>43</v>
      </c>
      <c r="AB89" s="168"/>
      <c r="AC89" s="168"/>
      <c r="AD89" s="169" t="s">
        <v>91</v>
      </c>
      <c r="AE89" s="167" t="s">
        <v>45</v>
      </c>
      <c r="AF89" s="167"/>
      <c r="AG89" s="167"/>
    </row>
    <row r="90" spans="1:33" ht="26.25">
      <c r="A90" s="166"/>
      <c r="B90" s="131" t="s">
        <v>92</v>
      </c>
      <c r="C90" s="45" t="s">
        <v>52</v>
      </c>
      <c r="D90" s="131" t="s">
        <v>93</v>
      </c>
      <c r="E90" s="45" t="s">
        <v>52</v>
      </c>
      <c r="F90" s="125" t="s">
        <v>48</v>
      </c>
      <c r="G90" s="45" t="s">
        <v>52</v>
      </c>
      <c r="H90" s="132" t="s">
        <v>92</v>
      </c>
      <c r="I90" s="132" t="s">
        <v>93</v>
      </c>
      <c r="J90" s="131" t="s">
        <v>92</v>
      </c>
      <c r="K90" s="131" t="s">
        <v>93</v>
      </c>
      <c r="L90" s="125" t="s">
        <v>48</v>
      </c>
      <c r="M90" s="162"/>
      <c r="N90" s="131" t="s">
        <v>92</v>
      </c>
      <c r="O90" s="131" t="s">
        <v>94</v>
      </c>
      <c r="P90" s="125" t="s">
        <v>48</v>
      </c>
      <c r="R90" s="166"/>
      <c r="S90" s="131" t="s">
        <v>92</v>
      </c>
      <c r="T90" s="45" t="s">
        <v>52</v>
      </c>
      <c r="U90" s="131" t="s">
        <v>93</v>
      </c>
      <c r="V90" s="45" t="s">
        <v>52</v>
      </c>
      <c r="W90" s="125" t="s">
        <v>48</v>
      </c>
      <c r="X90" s="45" t="s">
        <v>52</v>
      </c>
      <c r="Y90" s="132" t="s">
        <v>92</v>
      </c>
      <c r="Z90" s="132" t="s">
        <v>93</v>
      </c>
      <c r="AA90" s="131" t="s">
        <v>92</v>
      </c>
      <c r="AB90" s="131" t="s">
        <v>93</v>
      </c>
      <c r="AC90" s="125" t="s">
        <v>48</v>
      </c>
      <c r="AD90" s="162"/>
      <c r="AE90" s="131" t="s">
        <v>92</v>
      </c>
      <c r="AF90" s="131" t="s">
        <v>94</v>
      </c>
      <c r="AG90" s="125" t="s">
        <v>48</v>
      </c>
    </row>
    <row r="91" spans="1:33" ht="13.5" customHeight="1">
      <c r="A91" s="124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>
        <v>46.44</v>
      </c>
      <c r="N91" s="43">
        <f>ROUNDDOWN(J91*M91,0)</f>
        <v>368594</v>
      </c>
      <c r="O91" s="43">
        <f>ROUNDDOWN(K91*M91,0)</f>
        <v>20898</v>
      </c>
      <c r="P91" s="43">
        <f>SUM(N91:O91)</f>
        <v>389492</v>
      </c>
      <c r="R91" s="124">
        <v>4</v>
      </c>
      <c r="S91" s="43">
        <v>7884</v>
      </c>
      <c r="T91" s="46">
        <f aca="true" t="shared" si="50" ref="T91:T103">ROUND((S91/B145-1)*100,1)</f>
        <v>-0.2</v>
      </c>
      <c r="U91" s="43">
        <v>686</v>
      </c>
      <c r="V91" s="47">
        <f aca="true" t="shared" si="51" ref="V91:V103">ROUND((U91/D145-1)*100,1)</f>
        <v>-4.5</v>
      </c>
      <c r="W91" s="43">
        <f>SUM(S91,U91)</f>
        <v>8570</v>
      </c>
      <c r="X91" s="47">
        <f aca="true" t="shared" si="52" ref="X91:X103">ROUND((W91/F145-1)*100,1)</f>
        <v>-0.6</v>
      </c>
      <c r="Y91" s="42">
        <v>1</v>
      </c>
      <c r="Z91" s="42">
        <v>0.7</v>
      </c>
      <c r="AA91" s="43">
        <f>S91*Y91</f>
        <v>7884</v>
      </c>
      <c r="AB91" s="43">
        <f>ROUNDDOWN(U91*Z91,0)</f>
        <v>480</v>
      </c>
      <c r="AC91" s="43">
        <f>SUM(AA91:AB91)</f>
        <v>8364</v>
      </c>
      <c r="AD91" s="68">
        <v>57.78</v>
      </c>
      <c r="AE91" s="43">
        <f>ROUNDDOWN(AA91*AD91,0)</f>
        <v>455537</v>
      </c>
      <c r="AF91" s="43">
        <f>ROUNDDOWN(AB91*AD91,0)</f>
        <v>27734</v>
      </c>
      <c r="AG91" s="43">
        <f>SUM(AE91:AF91)</f>
        <v>483271</v>
      </c>
    </row>
    <row r="92" spans="1:33" ht="13.5" customHeight="1">
      <c r="A92" s="124">
        <v>5</v>
      </c>
      <c r="B92" s="43">
        <v>1238</v>
      </c>
      <c r="C92" s="46">
        <f aca="true" t="shared" si="53" ref="C92:C102">ROUND((B92/B75-1)*100,1)</f>
        <v>-0.5</v>
      </c>
      <c r="D92" s="43">
        <v>160</v>
      </c>
      <c r="E92" s="47">
        <f aca="true" t="shared" si="54" ref="E92:E103">ROUND((D92/D75-1)*100,1)</f>
        <v>-13.5</v>
      </c>
      <c r="F92" s="43">
        <f aca="true" t="shared" si="55" ref="F92:F103">SUM(B92,D92)</f>
        <v>1398</v>
      </c>
      <c r="G92" s="47">
        <f aca="true" t="shared" si="56" ref="G92:G103">ROUND((F92/F75-1)*100,1)</f>
        <v>-2.2</v>
      </c>
      <c r="H92" s="42">
        <v>1</v>
      </c>
      <c r="I92" s="42">
        <v>0.7</v>
      </c>
      <c r="J92" s="43">
        <f aca="true" t="shared" si="57" ref="J92:J97">B92*H92</f>
        <v>1238</v>
      </c>
      <c r="K92" s="43">
        <f aca="true" t="shared" si="58" ref="K92:K97">ROUNDDOWN(D92*I92,0)</f>
        <v>112</v>
      </c>
      <c r="L92" s="43">
        <f aca="true" t="shared" si="59" ref="L92:L97">SUM(J92:K92)</f>
        <v>1350</v>
      </c>
      <c r="M92" s="42">
        <f>M91</f>
        <v>46.44</v>
      </c>
      <c r="N92" s="43">
        <f aca="true" t="shared" si="60" ref="N92:N97">ROUNDDOWN(J92*M92,0)</f>
        <v>57492</v>
      </c>
      <c r="O92" s="43">
        <f aca="true" t="shared" si="61" ref="O92:O97">ROUNDDOWN(K92*M92,0)</f>
        <v>5201</v>
      </c>
      <c r="P92" s="43">
        <f aca="true" t="shared" si="62" ref="P92:P99">SUM(N92:O92)</f>
        <v>62693</v>
      </c>
      <c r="R92" s="124">
        <v>5</v>
      </c>
      <c r="S92" s="43">
        <v>1290</v>
      </c>
      <c r="T92" s="46">
        <f t="shared" si="50"/>
        <v>-0.3</v>
      </c>
      <c r="U92" s="43">
        <v>214</v>
      </c>
      <c r="V92" s="47">
        <f t="shared" si="51"/>
        <v>17.6</v>
      </c>
      <c r="W92" s="43">
        <f aca="true" t="shared" si="63" ref="W92:W101">SUM(S92,U92)</f>
        <v>1504</v>
      </c>
      <c r="X92" s="47">
        <f t="shared" si="52"/>
        <v>1.9</v>
      </c>
      <c r="Y92" s="42">
        <v>1</v>
      </c>
      <c r="Z92" s="42">
        <v>0.7</v>
      </c>
      <c r="AA92" s="43">
        <f aca="true" t="shared" si="64" ref="AA92:AA97">S92*Y92</f>
        <v>1290</v>
      </c>
      <c r="AB92" s="43">
        <f>ROUNDDOWN(U92*Z92,0)</f>
        <v>149</v>
      </c>
      <c r="AC92" s="43">
        <f aca="true" t="shared" si="65" ref="AC92:AC97">SUM(AA92:AB92)</f>
        <v>1439</v>
      </c>
      <c r="AD92" s="42">
        <f>AD91</f>
        <v>57.78</v>
      </c>
      <c r="AE92" s="43">
        <f aca="true" t="shared" si="66" ref="AE92:AE97">ROUNDDOWN(AA92*AD92,0)</f>
        <v>74536</v>
      </c>
      <c r="AF92" s="43">
        <f aca="true" t="shared" si="67" ref="AF92:AF97">ROUNDDOWN(AB92*AD92,0)</f>
        <v>8609</v>
      </c>
      <c r="AG92" s="43">
        <f aca="true" t="shared" si="68" ref="AG92:AG99">SUM(AE92:AF92)</f>
        <v>83145</v>
      </c>
    </row>
    <row r="93" spans="1:33" ht="13.5" customHeight="1">
      <c r="A93" s="124">
        <v>6</v>
      </c>
      <c r="B93" s="43">
        <v>1863</v>
      </c>
      <c r="C93" s="46">
        <f t="shared" si="53"/>
        <v>1.2</v>
      </c>
      <c r="D93" s="43">
        <v>124</v>
      </c>
      <c r="E93" s="47">
        <f t="shared" si="54"/>
        <v>5.1</v>
      </c>
      <c r="F93" s="43">
        <f t="shared" si="55"/>
        <v>1987</v>
      </c>
      <c r="G93" s="47">
        <f t="shared" si="56"/>
        <v>1.4</v>
      </c>
      <c r="H93" s="42">
        <v>1</v>
      </c>
      <c r="I93" s="42">
        <v>0.7</v>
      </c>
      <c r="J93" s="43">
        <f t="shared" si="57"/>
        <v>1863</v>
      </c>
      <c r="K93" s="43">
        <f t="shared" si="58"/>
        <v>86</v>
      </c>
      <c r="L93" s="43">
        <f t="shared" si="59"/>
        <v>1949</v>
      </c>
      <c r="M93" s="42">
        <f aca="true" t="shared" si="69" ref="M93:M102">M92</f>
        <v>46.44</v>
      </c>
      <c r="N93" s="43">
        <f t="shared" si="60"/>
        <v>86517</v>
      </c>
      <c r="O93" s="43">
        <f t="shared" si="61"/>
        <v>3993</v>
      </c>
      <c r="P93" s="43">
        <f t="shared" si="62"/>
        <v>90510</v>
      </c>
      <c r="R93" s="124">
        <v>6</v>
      </c>
      <c r="S93" s="43">
        <v>1884</v>
      </c>
      <c r="T93" s="46">
        <f t="shared" si="50"/>
        <v>-0.1</v>
      </c>
      <c r="U93" s="43">
        <v>130</v>
      </c>
      <c r="V93" s="47">
        <f t="shared" si="51"/>
        <v>1.6</v>
      </c>
      <c r="W93" s="43">
        <f t="shared" si="63"/>
        <v>2014</v>
      </c>
      <c r="X93" s="47">
        <f t="shared" si="52"/>
        <v>0</v>
      </c>
      <c r="Y93" s="42">
        <v>1</v>
      </c>
      <c r="Z93" s="42">
        <v>0.7</v>
      </c>
      <c r="AA93" s="43">
        <f t="shared" si="64"/>
        <v>1884</v>
      </c>
      <c r="AB93" s="43">
        <f aca="true" t="shared" si="70" ref="AB93:AB102">ROUNDDOWN(U93*Z93,0)</f>
        <v>91</v>
      </c>
      <c r="AC93" s="43">
        <f t="shared" si="65"/>
        <v>1975</v>
      </c>
      <c r="AD93" s="42">
        <f aca="true" t="shared" si="71" ref="AD93:AD102">AD92</f>
        <v>57.78</v>
      </c>
      <c r="AE93" s="43">
        <f t="shared" si="66"/>
        <v>108857</v>
      </c>
      <c r="AF93" s="43">
        <f t="shared" si="67"/>
        <v>5257</v>
      </c>
      <c r="AG93" s="43">
        <f t="shared" si="68"/>
        <v>114114</v>
      </c>
    </row>
    <row r="94" spans="1:33" ht="13.5" customHeight="1">
      <c r="A94" s="124">
        <v>7</v>
      </c>
      <c r="B94" s="43">
        <v>2103</v>
      </c>
      <c r="C94" s="46">
        <f t="shared" si="53"/>
        <v>0.6</v>
      </c>
      <c r="D94" s="43">
        <v>915</v>
      </c>
      <c r="E94" s="47">
        <f t="shared" si="54"/>
        <v>2</v>
      </c>
      <c r="F94" s="43">
        <f t="shared" si="55"/>
        <v>3018</v>
      </c>
      <c r="G94" s="47">
        <f t="shared" si="56"/>
        <v>1</v>
      </c>
      <c r="H94" s="42">
        <v>1</v>
      </c>
      <c r="I94" s="42">
        <v>0.7</v>
      </c>
      <c r="J94" s="43">
        <f t="shared" si="57"/>
        <v>2103</v>
      </c>
      <c r="K94" s="43">
        <f t="shared" si="58"/>
        <v>640</v>
      </c>
      <c r="L94" s="43">
        <f t="shared" si="59"/>
        <v>2743</v>
      </c>
      <c r="M94" s="42">
        <f t="shared" si="69"/>
        <v>46.44</v>
      </c>
      <c r="N94" s="43">
        <f t="shared" si="60"/>
        <v>97663</v>
      </c>
      <c r="O94" s="43">
        <f t="shared" si="61"/>
        <v>29721</v>
      </c>
      <c r="P94" s="43">
        <f t="shared" si="62"/>
        <v>127384</v>
      </c>
      <c r="R94" s="124">
        <v>7</v>
      </c>
      <c r="S94" s="43">
        <v>2137</v>
      </c>
      <c r="T94" s="46">
        <f t="shared" si="50"/>
        <v>0.4</v>
      </c>
      <c r="U94" s="43">
        <v>990</v>
      </c>
      <c r="V94" s="47">
        <f t="shared" si="51"/>
        <v>1.4</v>
      </c>
      <c r="W94" s="43">
        <f t="shared" si="63"/>
        <v>3127</v>
      </c>
      <c r="X94" s="47">
        <f t="shared" si="52"/>
        <v>0.7</v>
      </c>
      <c r="Y94" s="42">
        <v>1</v>
      </c>
      <c r="Z94" s="42">
        <v>0.7</v>
      </c>
      <c r="AA94" s="43">
        <f t="shared" si="64"/>
        <v>2137</v>
      </c>
      <c r="AB94" s="43">
        <f t="shared" si="70"/>
        <v>693</v>
      </c>
      <c r="AC94" s="43">
        <f t="shared" si="65"/>
        <v>2830</v>
      </c>
      <c r="AD94" s="42">
        <f t="shared" si="71"/>
        <v>57.78</v>
      </c>
      <c r="AE94" s="43">
        <f t="shared" si="66"/>
        <v>123475</v>
      </c>
      <c r="AF94" s="43">
        <f t="shared" si="67"/>
        <v>40041</v>
      </c>
      <c r="AG94" s="43">
        <f t="shared" si="68"/>
        <v>163516</v>
      </c>
    </row>
    <row r="95" spans="1:33" ht="13.5" customHeight="1">
      <c r="A95" s="124">
        <v>8</v>
      </c>
      <c r="B95" s="43">
        <v>1280</v>
      </c>
      <c r="C95" s="46">
        <f t="shared" si="53"/>
        <v>0.8</v>
      </c>
      <c r="D95" s="43">
        <v>149</v>
      </c>
      <c r="E95" s="47">
        <f t="shared" si="54"/>
        <v>-6.3</v>
      </c>
      <c r="F95" s="43">
        <f t="shared" si="55"/>
        <v>1429</v>
      </c>
      <c r="G95" s="47">
        <f t="shared" si="56"/>
        <v>0</v>
      </c>
      <c r="H95" s="42">
        <v>1</v>
      </c>
      <c r="I95" s="42">
        <v>0.7</v>
      </c>
      <c r="J95" s="43">
        <f t="shared" si="57"/>
        <v>1280</v>
      </c>
      <c r="K95" s="43">
        <f t="shared" si="58"/>
        <v>104</v>
      </c>
      <c r="L95" s="43">
        <f t="shared" si="59"/>
        <v>1384</v>
      </c>
      <c r="M95" s="42">
        <f t="shared" si="69"/>
        <v>46.44</v>
      </c>
      <c r="N95" s="43">
        <f t="shared" si="60"/>
        <v>59443</v>
      </c>
      <c r="O95" s="43">
        <f t="shared" si="61"/>
        <v>4829</v>
      </c>
      <c r="P95" s="43">
        <f t="shared" si="62"/>
        <v>64272</v>
      </c>
      <c r="R95" s="125">
        <v>8</v>
      </c>
      <c r="S95" s="43">
        <v>1326</v>
      </c>
      <c r="T95" s="118">
        <f t="shared" si="50"/>
        <v>1.2</v>
      </c>
      <c r="U95" s="43">
        <v>159</v>
      </c>
      <c r="V95" s="119">
        <f t="shared" si="51"/>
        <v>0</v>
      </c>
      <c r="W95" s="60">
        <f t="shared" si="63"/>
        <v>1485</v>
      </c>
      <c r="X95" s="119">
        <f t="shared" si="52"/>
        <v>1.1</v>
      </c>
      <c r="Y95" s="61">
        <v>1</v>
      </c>
      <c r="Z95" s="61">
        <v>0.7</v>
      </c>
      <c r="AA95" s="60">
        <f t="shared" si="64"/>
        <v>1326</v>
      </c>
      <c r="AB95" s="60">
        <f t="shared" si="70"/>
        <v>111</v>
      </c>
      <c r="AC95" s="60">
        <f t="shared" si="65"/>
        <v>1437</v>
      </c>
      <c r="AD95" s="61">
        <f t="shared" si="71"/>
        <v>57.78</v>
      </c>
      <c r="AE95" s="60">
        <f t="shared" si="66"/>
        <v>76616</v>
      </c>
      <c r="AF95" s="60">
        <f t="shared" si="67"/>
        <v>6413</v>
      </c>
      <c r="AG95" s="60">
        <f t="shared" si="68"/>
        <v>83029</v>
      </c>
    </row>
    <row r="96" spans="1:33" ht="13.5" customHeight="1">
      <c r="A96" s="124">
        <v>9</v>
      </c>
      <c r="B96" s="43">
        <v>1559</v>
      </c>
      <c r="C96" s="46">
        <f t="shared" si="53"/>
        <v>-0.1</v>
      </c>
      <c r="D96" s="43">
        <v>394</v>
      </c>
      <c r="E96" s="47">
        <f t="shared" si="54"/>
        <v>2.9</v>
      </c>
      <c r="F96" s="43">
        <f t="shared" si="55"/>
        <v>1953</v>
      </c>
      <c r="G96" s="47">
        <f t="shared" si="56"/>
        <v>0.5</v>
      </c>
      <c r="H96" s="42">
        <v>1</v>
      </c>
      <c r="I96" s="42">
        <v>0.7</v>
      </c>
      <c r="J96" s="43">
        <f t="shared" si="57"/>
        <v>1559</v>
      </c>
      <c r="K96" s="43">
        <f t="shared" si="58"/>
        <v>275</v>
      </c>
      <c r="L96" s="43">
        <f t="shared" si="59"/>
        <v>1834</v>
      </c>
      <c r="M96" s="42">
        <f t="shared" si="69"/>
        <v>46.44</v>
      </c>
      <c r="N96" s="43">
        <f t="shared" si="60"/>
        <v>72399</v>
      </c>
      <c r="O96" s="43">
        <f t="shared" si="61"/>
        <v>12771</v>
      </c>
      <c r="P96" s="43">
        <f t="shared" si="62"/>
        <v>85170</v>
      </c>
      <c r="R96" s="124">
        <v>9</v>
      </c>
      <c r="S96" s="43">
        <v>1598</v>
      </c>
      <c r="T96" s="46">
        <f t="shared" si="50"/>
        <v>1</v>
      </c>
      <c r="U96" s="43">
        <v>380</v>
      </c>
      <c r="V96" s="47">
        <f t="shared" si="51"/>
        <v>-3.8</v>
      </c>
      <c r="W96" s="43">
        <f t="shared" si="63"/>
        <v>1978</v>
      </c>
      <c r="X96" s="47">
        <f t="shared" si="52"/>
        <v>0.1</v>
      </c>
      <c r="Y96" s="42">
        <v>1</v>
      </c>
      <c r="Z96" s="42">
        <v>0.7</v>
      </c>
      <c r="AA96" s="43">
        <f t="shared" si="64"/>
        <v>1598</v>
      </c>
      <c r="AB96" s="43">
        <f t="shared" si="70"/>
        <v>266</v>
      </c>
      <c r="AC96" s="43">
        <f t="shared" si="65"/>
        <v>1864</v>
      </c>
      <c r="AD96" s="42">
        <f t="shared" si="71"/>
        <v>57.78</v>
      </c>
      <c r="AE96" s="43">
        <f t="shared" si="66"/>
        <v>92332</v>
      </c>
      <c r="AF96" s="43">
        <f t="shared" si="67"/>
        <v>15369</v>
      </c>
      <c r="AG96" s="43">
        <f t="shared" si="68"/>
        <v>107701</v>
      </c>
    </row>
    <row r="97" spans="1:33" ht="13.5" customHeight="1">
      <c r="A97" s="124">
        <v>10</v>
      </c>
      <c r="B97" s="43">
        <v>2151</v>
      </c>
      <c r="C97" s="46">
        <f t="shared" si="53"/>
        <v>1</v>
      </c>
      <c r="D97" s="43">
        <v>2974</v>
      </c>
      <c r="E97" s="47">
        <f t="shared" si="54"/>
        <v>0.7</v>
      </c>
      <c r="F97" s="43">
        <f t="shared" si="55"/>
        <v>5125</v>
      </c>
      <c r="G97" s="47">
        <f t="shared" si="56"/>
        <v>0.8</v>
      </c>
      <c r="H97" s="42">
        <v>1</v>
      </c>
      <c r="I97" s="42">
        <v>0.7</v>
      </c>
      <c r="J97" s="43">
        <f t="shared" si="57"/>
        <v>2151</v>
      </c>
      <c r="K97" s="43">
        <f t="shared" si="58"/>
        <v>2081</v>
      </c>
      <c r="L97" s="43">
        <f t="shared" si="59"/>
        <v>4232</v>
      </c>
      <c r="M97" s="42">
        <f t="shared" si="69"/>
        <v>46.44</v>
      </c>
      <c r="N97" s="43">
        <f t="shared" si="60"/>
        <v>99892</v>
      </c>
      <c r="O97" s="43">
        <f t="shared" si="61"/>
        <v>96641</v>
      </c>
      <c r="P97" s="43">
        <f t="shared" si="62"/>
        <v>196533</v>
      </c>
      <c r="R97" s="124">
        <v>10</v>
      </c>
      <c r="S97" s="43">
        <v>2212</v>
      </c>
      <c r="T97" s="46">
        <f t="shared" si="50"/>
        <v>0.2</v>
      </c>
      <c r="U97" s="43">
        <v>3036</v>
      </c>
      <c r="V97" s="47">
        <f t="shared" si="51"/>
        <v>-1.4</v>
      </c>
      <c r="W97" s="43">
        <f t="shared" si="63"/>
        <v>5248</v>
      </c>
      <c r="X97" s="47">
        <f t="shared" si="52"/>
        <v>-0.7</v>
      </c>
      <c r="Y97" s="42">
        <v>1</v>
      </c>
      <c r="Z97" s="42">
        <v>0.7</v>
      </c>
      <c r="AA97" s="43">
        <f t="shared" si="64"/>
        <v>2212</v>
      </c>
      <c r="AB97" s="43">
        <f t="shared" si="70"/>
        <v>2125</v>
      </c>
      <c r="AC97" s="43">
        <f t="shared" si="65"/>
        <v>4337</v>
      </c>
      <c r="AD97" s="133">
        <v>58.85</v>
      </c>
      <c r="AE97" s="43">
        <f t="shared" si="66"/>
        <v>130176</v>
      </c>
      <c r="AF97" s="43">
        <f t="shared" si="67"/>
        <v>125056</v>
      </c>
      <c r="AG97" s="43">
        <f t="shared" si="68"/>
        <v>255232</v>
      </c>
    </row>
    <row r="98" spans="1:33" ht="13.5" customHeight="1">
      <c r="A98" s="126">
        <v>11</v>
      </c>
      <c r="B98" s="62">
        <v>675</v>
      </c>
      <c r="C98" s="64">
        <f t="shared" si="53"/>
        <v>2.9</v>
      </c>
      <c r="D98" s="62">
        <v>337</v>
      </c>
      <c r="E98" s="47">
        <f t="shared" si="54"/>
        <v>6.6</v>
      </c>
      <c r="F98" s="43">
        <f t="shared" si="55"/>
        <v>1012</v>
      </c>
      <c r="G98" s="47">
        <f t="shared" si="56"/>
        <v>4.1</v>
      </c>
      <c r="H98" s="52">
        <v>1</v>
      </c>
      <c r="I98" s="52">
        <v>0.7</v>
      </c>
      <c r="J98" s="49">
        <f>B98*H98</f>
        <v>675</v>
      </c>
      <c r="K98" s="49">
        <f>ROUNDDOWN(D98*I98,0)</f>
        <v>235</v>
      </c>
      <c r="L98" s="49">
        <f>SUM(J98:K98)</f>
        <v>910</v>
      </c>
      <c r="M98" s="42">
        <f t="shared" si="69"/>
        <v>46.44</v>
      </c>
      <c r="N98" s="49">
        <f>ROUNDDOWN(J98*M98,0)</f>
        <v>31347</v>
      </c>
      <c r="O98" s="49">
        <f>ROUNDDOWN(K98*M98,0)</f>
        <v>10913</v>
      </c>
      <c r="P98" s="49">
        <f t="shared" si="62"/>
        <v>42260</v>
      </c>
      <c r="R98" s="126">
        <v>11</v>
      </c>
      <c r="S98" s="62">
        <v>712</v>
      </c>
      <c r="T98" s="46">
        <f t="shared" si="50"/>
        <v>2.6</v>
      </c>
      <c r="U98" s="43">
        <v>379</v>
      </c>
      <c r="V98" s="47">
        <f t="shared" si="51"/>
        <v>1.1</v>
      </c>
      <c r="W98" s="43">
        <f t="shared" si="63"/>
        <v>1091</v>
      </c>
      <c r="X98" s="47">
        <f t="shared" si="52"/>
        <v>2.1</v>
      </c>
      <c r="Y98" s="52">
        <v>1</v>
      </c>
      <c r="Z98" s="52">
        <v>0.7</v>
      </c>
      <c r="AA98" s="49">
        <f>S98*Y98</f>
        <v>712</v>
      </c>
      <c r="AB98" s="49">
        <f t="shared" si="70"/>
        <v>265</v>
      </c>
      <c r="AC98" s="49">
        <f>SUM(AA98:AB98)</f>
        <v>977</v>
      </c>
      <c r="AD98" s="42">
        <f t="shared" si="71"/>
        <v>58.85</v>
      </c>
      <c r="AE98" s="49">
        <f>ROUNDDOWN(AA98*AD98,0)</f>
        <v>41901</v>
      </c>
      <c r="AF98" s="49">
        <f>ROUNDDOWN(AB98*AD98,0)</f>
        <v>15595</v>
      </c>
      <c r="AG98" s="49">
        <f t="shared" si="68"/>
        <v>57496</v>
      </c>
    </row>
    <row r="99" spans="1:33" ht="13.5" customHeight="1">
      <c r="A99" s="124">
        <v>12</v>
      </c>
      <c r="B99" s="62">
        <v>451</v>
      </c>
      <c r="C99" s="64">
        <f t="shared" si="53"/>
        <v>3.4</v>
      </c>
      <c r="D99" s="62">
        <v>582</v>
      </c>
      <c r="E99" s="47">
        <f t="shared" si="54"/>
        <v>8.2</v>
      </c>
      <c r="F99" s="43">
        <f t="shared" si="55"/>
        <v>1033</v>
      </c>
      <c r="G99" s="47">
        <f t="shared" si="56"/>
        <v>6.1</v>
      </c>
      <c r="H99" s="42">
        <v>1</v>
      </c>
      <c r="I99" s="42">
        <v>0.7</v>
      </c>
      <c r="J99" s="43">
        <f>B99*H99</f>
        <v>451</v>
      </c>
      <c r="K99" s="43">
        <f>ROUNDDOWN(D99*I99,0)</f>
        <v>407</v>
      </c>
      <c r="L99" s="43">
        <f>SUM(J99:K99)</f>
        <v>858</v>
      </c>
      <c r="M99" s="42">
        <f t="shared" si="69"/>
        <v>46.44</v>
      </c>
      <c r="N99" s="43">
        <f>ROUNDDOWN(J99*M99,0)</f>
        <v>20944</v>
      </c>
      <c r="O99" s="43">
        <f>ROUNDDOWN(K99*M99,0)</f>
        <v>18901</v>
      </c>
      <c r="P99" s="43">
        <f t="shared" si="62"/>
        <v>39845</v>
      </c>
      <c r="R99" s="124">
        <v>12</v>
      </c>
      <c r="S99" s="62">
        <v>473</v>
      </c>
      <c r="T99" s="46">
        <f t="shared" si="50"/>
        <v>1.3</v>
      </c>
      <c r="U99" s="43">
        <v>601</v>
      </c>
      <c r="V99" s="47">
        <f t="shared" si="51"/>
        <v>2.4</v>
      </c>
      <c r="W99" s="43">
        <f t="shared" si="63"/>
        <v>1074</v>
      </c>
      <c r="X99" s="47">
        <f t="shared" si="52"/>
        <v>1.9</v>
      </c>
      <c r="Y99" s="42">
        <v>1</v>
      </c>
      <c r="Z99" s="42">
        <v>0.7</v>
      </c>
      <c r="AA99" s="43">
        <f>S99*Y99</f>
        <v>473</v>
      </c>
      <c r="AB99" s="43">
        <f t="shared" si="70"/>
        <v>420</v>
      </c>
      <c r="AC99" s="43">
        <f>SUM(AA99:AB99)</f>
        <v>893</v>
      </c>
      <c r="AD99" s="42">
        <f t="shared" si="71"/>
        <v>58.85</v>
      </c>
      <c r="AE99" s="43">
        <f>ROUNDDOWN(AA99*AD99,0)</f>
        <v>27836</v>
      </c>
      <c r="AF99" s="43">
        <f>ROUNDDOWN(AB99*AD99,0)</f>
        <v>24717</v>
      </c>
      <c r="AG99" s="43">
        <f t="shared" si="68"/>
        <v>52553</v>
      </c>
    </row>
    <row r="100" spans="1:33" ht="13.5" customHeight="1">
      <c r="A100" s="126">
        <v>1</v>
      </c>
      <c r="B100" s="62">
        <v>3025</v>
      </c>
      <c r="C100" s="64">
        <f t="shared" si="53"/>
        <v>1.1</v>
      </c>
      <c r="D100" s="62">
        <v>620</v>
      </c>
      <c r="E100" s="47">
        <f t="shared" si="54"/>
        <v>0.8</v>
      </c>
      <c r="F100" s="43">
        <f t="shared" si="55"/>
        <v>3645</v>
      </c>
      <c r="G100" s="47">
        <f t="shared" si="56"/>
        <v>1.1</v>
      </c>
      <c r="H100" s="52">
        <v>1</v>
      </c>
      <c r="I100" s="52">
        <v>0.7</v>
      </c>
      <c r="J100" s="49">
        <f>B100*H100</f>
        <v>3025</v>
      </c>
      <c r="K100" s="49">
        <f>ROUNDDOWN(D100*I100,0)</f>
        <v>434</v>
      </c>
      <c r="L100" s="49">
        <f>SUM(J100:K100)</f>
        <v>3459</v>
      </c>
      <c r="M100" s="52">
        <f t="shared" si="69"/>
        <v>46.44</v>
      </c>
      <c r="N100" s="49">
        <f>ROUNDDOWN(J100*M100,0)</f>
        <v>140481</v>
      </c>
      <c r="O100" s="49">
        <f>ROUNDDOWN(K100*M100,0)</f>
        <v>20154</v>
      </c>
      <c r="P100" s="49">
        <f>SUM(N100:O100)</f>
        <v>160635</v>
      </c>
      <c r="R100" s="126">
        <v>1</v>
      </c>
      <c r="S100" s="62">
        <v>3082</v>
      </c>
      <c r="T100" s="46">
        <f t="shared" si="50"/>
        <v>0.2</v>
      </c>
      <c r="U100" s="43">
        <v>654</v>
      </c>
      <c r="V100" s="47">
        <f t="shared" si="51"/>
        <v>1.4</v>
      </c>
      <c r="W100" s="43">
        <f t="shared" si="63"/>
        <v>3736</v>
      </c>
      <c r="X100" s="47">
        <f t="shared" si="52"/>
        <v>0.4</v>
      </c>
      <c r="Y100" s="52">
        <v>1</v>
      </c>
      <c r="Z100" s="52">
        <v>0.7</v>
      </c>
      <c r="AA100" s="49">
        <f>S100*Y100</f>
        <v>3082</v>
      </c>
      <c r="AB100" s="49">
        <f t="shared" si="70"/>
        <v>457</v>
      </c>
      <c r="AC100" s="49">
        <f>SUM(AA100:AB100)</f>
        <v>3539</v>
      </c>
      <c r="AD100" s="52">
        <f>AD99</f>
        <v>58.85</v>
      </c>
      <c r="AE100" s="49">
        <f>ROUNDDOWN(AA100*AD100,0)</f>
        <v>181375</v>
      </c>
      <c r="AF100" s="49">
        <f>ROUNDDOWN(AB100*AD100,0)</f>
        <v>26894</v>
      </c>
      <c r="AG100" s="49">
        <f>SUM(AE100:AF100)</f>
        <v>208269</v>
      </c>
    </row>
    <row r="101" spans="1:33" ht="13.5" customHeight="1">
      <c r="A101" s="124">
        <v>2</v>
      </c>
      <c r="B101" s="62">
        <v>556</v>
      </c>
      <c r="C101" s="64">
        <f t="shared" si="53"/>
        <v>2.6</v>
      </c>
      <c r="D101" s="62">
        <v>359</v>
      </c>
      <c r="E101" s="47">
        <f t="shared" si="54"/>
        <v>3.2</v>
      </c>
      <c r="F101" s="43">
        <f t="shared" si="55"/>
        <v>915</v>
      </c>
      <c r="G101" s="47">
        <f t="shared" si="56"/>
        <v>2.8</v>
      </c>
      <c r="H101" s="42">
        <v>1</v>
      </c>
      <c r="I101" s="42">
        <v>0.7</v>
      </c>
      <c r="J101" s="43">
        <f>B101*H101</f>
        <v>556</v>
      </c>
      <c r="K101" s="43">
        <f>ROUNDDOWN(D101*I101,0)</f>
        <v>251</v>
      </c>
      <c r="L101" s="43">
        <f>SUM(J101:K101)</f>
        <v>807</v>
      </c>
      <c r="M101" s="42">
        <f t="shared" si="69"/>
        <v>46.44</v>
      </c>
      <c r="N101" s="43">
        <f>ROUNDDOWN(J101*M101,0)</f>
        <v>25820</v>
      </c>
      <c r="O101" s="43">
        <f>ROUNDDOWN(K101*M101,0)</f>
        <v>11656</v>
      </c>
      <c r="P101" s="43">
        <f>SUM(N101:O101)</f>
        <v>37476</v>
      </c>
      <c r="R101" s="124">
        <v>2</v>
      </c>
      <c r="S101" s="62">
        <v>583</v>
      </c>
      <c r="T101" s="46">
        <f t="shared" si="50"/>
        <v>1</v>
      </c>
      <c r="U101" s="43">
        <v>369</v>
      </c>
      <c r="V101" s="47">
        <f t="shared" si="51"/>
        <v>0.3</v>
      </c>
      <c r="W101" s="43">
        <f t="shared" si="63"/>
        <v>952</v>
      </c>
      <c r="X101" s="47">
        <f t="shared" si="52"/>
        <v>0.7</v>
      </c>
      <c r="Y101" s="42">
        <v>1</v>
      </c>
      <c r="Z101" s="42">
        <v>0.7</v>
      </c>
      <c r="AA101" s="43">
        <f>S101*Y101</f>
        <v>583</v>
      </c>
      <c r="AB101" s="43">
        <f t="shared" si="70"/>
        <v>258</v>
      </c>
      <c r="AC101" s="43">
        <f>SUM(AA101:AB101)</f>
        <v>841</v>
      </c>
      <c r="AD101" s="42">
        <f t="shared" si="71"/>
        <v>58.85</v>
      </c>
      <c r="AE101" s="43">
        <f>ROUNDDOWN(AA101*AD101,0)</f>
        <v>34309</v>
      </c>
      <c r="AF101" s="43">
        <f>ROUNDDOWN(AB101*AD101,0)</f>
        <v>15183</v>
      </c>
      <c r="AG101" s="43">
        <f>SUM(AE101:AF101)</f>
        <v>49492</v>
      </c>
    </row>
    <row r="102" spans="1:33" ht="13.5" customHeight="1">
      <c r="A102" s="124">
        <v>3</v>
      </c>
      <c r="B102" s="62">
        <v>1332</v>
      </c>
      <c r="C102" s="64">
        <f t="shared" si="53"/>
        <v>0.5</v>
      </c>
      <c r="D102" s="62">
        <v>711</v>
      </c>
      <c r="E102" s="47">
        <f t="shared" si="54"/>
        <v>0</v>
      </c>
      <c r="F102" s="43">
        <f t="shared" si="55"/>
        <v>2043</v>
      </c>
      <c r="G102" s="47">
        <f t="shared" si="56"/>
        <v>0.3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497</v>
      </c>
      <c r="L102" s="43">
        <f>SUM(J102:K102)</f>
        <v>1829</v>
      </c>
      <c r="M102" s="42">
        <f t="shared" si="69"/>
        <v>46.44</v>
      </c>
      <c r="N102" s="43">
        <f>ROUNDDOWN(J102*M102,0)</f>
        <v>61858</v>
      </c>
      <c r="O102" s="43">
        <f>ROUNDDOWN(K102*M102,0)</f>
        <v>23080</v>
      </c>
      <c r="P102" s="43">
        <f>SUM(N102:O102)</f>
        <v>84938</v>
      </c>
      <c r="R102" s="124">
        <v>3</v>
      </c>
      <c r="S102" s="62">
        <v>1360</v>
      </c>
      <c r="T102" s="46">
        <f t="shared" si="50"/>
        <v>0.7</v>
      </c>
      <c r="U102" s="43">
        <v>792</v>
      </c>
      <c r="V102" s="47">
        <f t="shared" si="51"/>
        <v>3.4</v>
      </c>
      <c r="W102" s="43">
        <f>SUM(S102,U102)</f>
        <v>2152</v>
      </c>
      <c r="X102" s="47">
        <f t="shared" si="52"/>
        <v>1.7</v>
      </c>
      <c r="Y102" s="42">
        <v>1</v>
      </c>
      <c r="Z102" s="42">
        <v>0.7</v>
      </c>
      <c r="AA102" s="43">
        <f>S102*Y102</f>
        <v>1360</v>
      </c>
      <c r="AB102" s="43">
        <f t="shared" si="70"/>
        <v>554</v>
      </c>
      <c r="AC102" s="43">
        <f>SUM(AA102:AB102)</f>
        <v>1914</v>
      </c>
      <c r="AD102" s="42">
        <f t="shared" si="71"/>
        <v>58.85</v>
      </c>
      <c r="AE102" s="43">
        <f>ROUNDDOWN(AA102*AD102,0)</f>
        <v>80036</v>
      </c>
      <c r="AF102" s="43">
        <f>ROUNDDOWN(AB102*AD102,0)</f>
        <v>32602</v>
      </c>
      <c r="AG102" s="43">
        <f>SUM(AE102:AF102)</f>
        <v>112638</v>
      </c>
    </row>
    <row r="103" spans="1:33" ht="13.5" customHeight="1">
      <c r="A103" s="124" t="s">
        <v>48</v>
      </c>
      <c r="B103" s="43">
        <f>SUM(B91:B102)</f>
        <v>24170</v>
      </c>
      <c r="C103" s="46">
        <f>ROUND((B103/B86-1)*100,1)</f>
        <v>0.7</v>
      </c>
      <c r="D103" s="43">
        <f>SUM(D91:D102)</f>
        <v>7968</v>
      </c>
      <c r="E103" s="47">
        <f t="shared" si="54"/>
        <v>1.7</v>
      </c>
      <c r="F103" s="43">
        <f t="shared" si="55"/>
        <v>32138</v>
      </c>
      <c r="G103" s="47">
        <f t="shared" si="56"/>
        <v>1</v>
      </c>
      <c r="H103" s="42"/>
      <c r="I103" s="42"/>
      <c r="J103" s="43">
        <f>SUM(J91:J102)</f>
        <v>24170</v>
      </c>
      <c r="K103" s="43">
        <f>SUM(K91:K102)</f>
        <v>5572</v>
      </c>
      <c r="L103" s="43">
        <f>SUM(L91:L102)</f>
        <v>29742</v>
      </c>
      <c r="M103" s="42"/>
      <c r="N103" s="43">
        <f>SUM(N91:N102)</f>
        <v>1122450</v>
      </c>
      <c r="O103" s="43">
        <f>SUM(O91:O102)</f>
        <v>258758</v>
      </c>
      <c r="P103" s="43">
        <f>SUM(P91:P102)</f>
        <v>1381208</v>
      </c>
      <c r="R103" s="124" t="s">
        <v>48</v>
      </c>
      <c r="S103" s="43">
        <f>SUM(S91:S102)</f>
        <v>24541</v>
      </c>
      <c r="T103" s="46">
        <f t="shared" si="50"/>
        <v>0.3</v>
      </c>
      <c r="U103" s="43">
        <f>SUM(U91:U102)</f>
        <v>8390</v>
      </c>
      <c r="V103" s="47">
        <f t="shared" si="51"/>
        <v>0.1</v>
      </c>
      <c r="W103" s="43">
        <f>SUM(S103,U103)</f>
        <v>32931</v>
      </c>
      <c r="X103" s="47">
        <f t="shared" si="52"/>
        <v>0.2</v>
      </c>
      <c r="Y103" s="42"/>
      <c r="Z103" s="42"/>
      <c r="AA103" s="43">
        <f>SUM(AA91:AA102)</f>
        <v>24541</v>
      </c>
      <c r="AB103" s="43">
        <f>SUM(AB91:AB102)</f>
        <v>5869</v>
      </c>
      <c r="AC103" s="62">
        <f>SUM(AC91:AC102)</f>
        <v>30410</v>
      </c>
      <c r="AD103" s="42"/>
      <c r="AE103" s="43">
        <f>SUM(AE91:AE102)</f>
        <v>1426986</v>
      </c>
      <c r="AF103" s="43">
        <f>SUM(AF91:AF102)</f>
        <v>343470</v>
      </c>
      <c r="AG103" s="43">
        <f>SUM(AG91:AG102)</f>
        <v>1770456</v>
      </c>
    </row>
    <row r="104" spans="2:29" ht="13.5" customHeight="1">
      <c r="B104" s="91">
        <f>B103-B86</f>
        <v>178</v>
      </c>
      <c r="D104" s="91">
        <f>D103-D86</f>
        <v>136</v>
      </c>
      <c r="F104" s="91">
        <f>F103-F86</f>
        <v>314</v>
      </c>
      <c r="L104" s="91">
        <f>L103-L86</f>
        <v>273</v>
      </c>
      <c r="S104" s="91">
        <f>S103-B157</f>
        <v>65</v>
      </c>
      <c r="U104" s="91">
        <f>U103-D157</f>
        <v>12</v>
      </c>
      <c r="W104" s="91">
        <f>W103-F157</f>
        <v>77</v>
      </c>
      <c r="AC104" s="91">
        <f>AC103-L157</f>
        <v>75</v>
      </c>
    </row>
    <row r="105" spans="2:29" ht="13.5" customHeight="1">
      <c r="B105" s="91"/>
      <c r="D105" s="91"/>
      <c r="F105" s="91"/>
      <c r="L105" s="91"/>
      <c r="S105" s="91"/>
      <c r="U105" s="91"/>
      <c r="W105" s="91"/>
      <c r="AC105" s="91"/>
    </row>
    <row r="106" spans="1:19" ht="13.5" customHeight="1">
      <c r="A106" s="33" t="s">
        <v>95</v>
      </c>
      <c r="R106" s="33" t="s">
        <v>96</v>
      </c>
      <c r="S106"/>
    </row>
    <row r="107" spans="1:33" ht="13.5" customHeight="1">
      <c r="A107" s="165" t="s">
        <v>40</v>
      </c>
      <c r="B107" s="159" t="s">
        <v>51</v>
      </c>
      <c r="C107" s="161"/>
      <c r="D107" s="161"/>
      <c r="E107" s="161"/>
      <c r="F107" s="161"/>
      <c r="G107" s="160"/>
      <c r="H107" s="167" t="s">
        <v>42</v>
      </c>
      <c r="I107" s="167"/>
      <c r="J107" s="168" t="s">
        <v>43</v>
      </c>
      <c r="K107" s="168"/>
      <c r="L107" s="168"/>
      <c r="M107" s="169" t="s">
        <v>91</v>
      </c>
      <c r="N107" s="167" t="s">
        <v>45</v>
      </c>
      <c r="O107" s="167"/>
      <c r="P107" s="167"/>
      <c r="R107" s="165" t="s">
        <v>40</v>
      </c>
      <c r="S107" s="159" t="s">
        <v>51</v>
      </c>
      <c r="T107" s="161"/>
      <c r="U107" s="161"/>
      <c r="V107" s="161"/>
      <c r="W107" s="161"/>
      <c r="X107" s="160"/>
      <c r="Y107" s="167" t="s">
        <v>42</v>
      </c>
      <c r="Z107" s="167"/>
      <c r="AA107" s="168" t="s">
        <v>43</v>
      </c>
      <c r="AB107" s="168"/>
      <c r="AC107" s="168"/>
      <c r="AD107" s="169" t="s">
        <v>91</v>
      </c>
      <c r="AE107" s="167" t="s">
        <v>45</v>
      </c>
      <c r="AF107" s="167"/>
      <c r="AG107" s="167"/>
    </row>
    <row r="108" spans="1:33" ht="26.25">
      <c r="A108" s="166"/>
      <c r="B108" s="131" t="s">
        <v>92</v>
      </c>
      <c r="C108" s="45" t="s">
        <v>52</v>
      </c>
      <c r="D108" s="131" t="s">
        <v>93</v>
      </c>
      <c r="E108" s="45" t="s">
        <v>52</v>
      </c>
      <c r="F108" s="125" t="s">
        <v>48</v>
      </c>
      <c r="G108" s="45" t="s">
        <v>52</v>
      </c>
      <c r="H108" s="132" t="s">
        <v>92</v>
      </c>
      <c r="I108" s="132" t="s">
        <v>93</v>
      </c>
      <c r="J108" s="131" t="s">
        <v>92</v>
      </c>
      <c r="K108" s="131" t="s">
        <v>93</v>
      </c>
      <c r="L108" s="125" t="s">
        <v>48</v>
      </c>
      <c r="M108" s="162"/>
      <c r="N108" s="131" t="s">
        <v>92</v>
      </c>
      <c r="O108" s="131" t="s">
        <v>94</v>
      </c>
      <c r="P108" s="125" t="s">
        <v>48</v>
      </c>
      <c r="R108" s="166"/>
      <c r="S108" s="131" t="s">
        <v>92</v>
      </c>
      <c r="T108" s="45" t="s">
        <v>52</v>
      </c>
      <c r="U108" s="131" t="s">
        <v>93</v>
      </c>
      <c r="V108" s="45" t="s">
        <v>52</v>
      </c>
      <c r="W108" s="125" t="s">
        <v>48</v>
      </c>
      <c r="X108" s="45" t="s">
        <v>52</v>
      </c>
      <c r="Y108" s="132" t="s">
        <v>92</v>
      </c>
      <c r="Z108" s="132" t="s">
        <v>93</v>
      </c>
      <c r="AA108" s="131" t="s">
        <v>92</v>
      </c>
      <c r="AB108" s="131" t="s">
        <v>93</v>
      </c>
      <c r="AC108" s="125" t="s">
        <v>48</v>
      </c>
      <c r="AD108" s="162"/>
      <c r="AE108" s="131" t="s">
        <v>92</v>
      </c>
      <c r="AF108" s="131" t="s">
        <v>94</v>
      </c>
      <c r="AG108" s="125" t="s">
        <v>48</v>
      </c>
    </row>
    <row r="109" spans="1:33" ht="13.5" customHeight="1">
      <c r="A109" s="124">
        <v>4</v>
      </c>
      <c r="B109" s="43">
        <v>7911</v>
      </c>
      <c r="C109" s="46">
        <f aca="true" t="shared" si="72" ref="C109:C121">ROUND((B109/B91-1)*100,1)</f>
        <v>-0.3</v>
      </c>
      <c r="D109" s="43">
        <v>663</v>
      </c>
      <c r="E109" s="47">
        <f aca="true" t="shared" si="73" ref="E109:E121">ROUND((D109/D91-1)*100,1)</f>
        <v>3.1</v>
      </c>
      <c r="F109" s="43">
        <f>SUM(B109,D109)</f>
        <v>8574</v>
      </c>
      <c r="G109" s="47">
        <f aca="true" t="shared" si="74" ref="G109:G121">ROUND((F109/F91-1)*100,1)</f>
        <v>-0.1</v>
      </c>
      <c r="H109" s="42">
        <v>1</v>
      </c>
      <c r="I109" s="42">
        <v>0.7</v>
      </c>
      <c r="J109" s="43">
        <f>B109*H109</f>
        <v>7911</v>
      </c>
      <c r="K109" s="43">
        <f aca="true" t="shared" si="75" ref="K109:K120">ROUNDDOWN(D109*I109,0)</f>
        <v>464</v>
      </c>
      <c r="L109" s="43">
        <f>SUM(J109:K109)</f>
        <v>8375</v>
      </c>
      <c r="M109" s="68">
        <v>42.64</v>
      </c>
      <c r="N109" s="43">
        <f>ROUNDDOWN(J109*M109,0)</f>
        <v>337325</v>
      </c>
      <c r="O109" s="43">
        <f>ROUNDDOWN(K109*M109,0)</f>
        <v>19784</v>
      </c>
      <c r="P109" s="43">
        <f>SUM(N109:O109)</f>
        <v>357109</v>
      </c>
      <c r="R109" s="124">
        <v>4</v>
      </c>
      <c r="S109" s="43">
        <v>7841</v>
      </c>
      <c r="T109" s="46">
        <f aca="true" t="shared" si="76" ref="T109:T120">ROUND((S109/S91-1)*100,1)</f>
        <v>-0.5</v>
      </c>
      <c r="U109" s="43">
        <v>700</v>
      </c>
      <c r="V109" s="46">
        <f aca="true" t="shared" si="77" ref="V109:V120">ROUND((U109/U91-1)*100,1)</f>
        <v>2</v>
      </c>
      <c r="W109" s="43">
        <f>SUM(S109,U109)</f>
        <v>8541</v>
      </c>
      <c r="X109" s="47">
        <f aca="true" t="shared" si="78" ref="X109:X121">ROUND((W109/W91-1)*100,1)</f>
        <v>-0.3</v>
      </c>
      <c r="Y109" s="42">
        <v>1</v>
      </c>
      <c r="Z109" s="42">
        <v>0.7</v>
      </c>
      <c r="AA109" s="43">
        <f>S109*Y109</f>
        <v>7841</v>
      </c>
      <c r="AB109" s="43">
        <f aca="true" t="shared" si="79" ref="AB109:AB120">ROUNDDOWN(U109*Z109,0)</f>
        <v>490</v>
      </c>
      <c r="AC109" s="43">
        <f>SUM(AA109:AB109)</f>
        <v>8331</v>
      </c>
      <c r="AD109" s="68">
        <v>60.94</v>
      </c>
      <c r="AE109" s="43">
        <f>ROUNDDOWN(AA109*AD109,0)</f>
        <v>477830</v>
      </c>
      <c r="AF109" s="43">
        <f>ROUNDDOWN(AB109*AD109,0)</f>
        <v>29860</v>
      </c>
      <c r="AG109" s="43">
        <f>SUM(AE109:AF109)</f>
        <v>507690</v>
      </c>
    </row>
    <row r="110" spans="1:33" ht="13.5" customHeight="1">
      <c r="A110" s="124">
        <v>5</v>
      </c>
      <c r="B110" s="43">
        <v>1261</v>
      </c>
      <c r="C110" s="46">
        <f t="shared" si="72"/>
        <v>1.9</v>
      </c>
      <c r="D110" s="43">
        <v>182</v>
      </c>
      <c r="E110" s="47">
        <f t="shared" si="73"/>
        <v>13.8</v>
      </c>
      <c r="F110" s="43">
        <f aca="true" t="shared" si="80" ref="F110:F121">SUM(B110,D110)</f>
        <v>1443</v>
      </c>
      <c r="G110" s="47">
        <f t="shared" si="74"/>
        <v>3.2</v>
      </c>
      <c r="H110" s="42">
        <v>1</v>
      </c>
      <c r="I110" s="42">
        <v>0.7</v>
      </c>
      <c r="J110" s="43">
        <f aca="true" t="shared" si="81" ref="J110:J115">B110*H110</f>
        <v>1261</v>
      </c>
      <c r="K110" s="43">
        <f t="shared" si="75"/>
        <v>127</v>
      </c>
      <c r="L110" s="43">
        <f aca="true" t="shared" si="82" ref="L110:L115">SUM(J110:K110)</f>
        <v>1388</v>
      </c>
      <c r="M110" s="42">
        <f>M109</f>
        <v>42.64</v>
      </c>
      <c r="N110" s="43">
        <f aca="true" t="shared" si="83" ref="N110:N115">ROUNDDOWN(J110*M110,0)</f>
        <v>53769</v>
      </c>
      <c r="O110" s="43">
        <f aca="true" t="shared" si="84" ref="O110:O115">ROUNDDOWN(K110*M110,0)</f>
        <v>5415</v>
      </c>
      <c r="P110" s="43">
        <f aca="true" t="shared" si="85" ref="P110:P117">SUM(N110:O110)</f>
        <v>59184</v>
      </c>
      <c r="R110" s="124">
        <v>5</v>
      </c>
      <c r="S110" s="43">
        <v>1301</v>
      </c>
      <c r="T110" s="46">
        <f t="shared" si="76"/>
        <v>0.9</v>
      </c>
      <c r="U110" s="43">
        <v>193</v>
      </c>
      <c r="V110" s="46">
        <f t="shared" si="77"/>
        <v>-9.8</v>
      </c>
      <c r="W110" s="43">
        <f aca="true" t="shared" si="86" ref="W110:W119">SUM(S110,U110)</f>
        <v>1494</v>
      </c>
      <c r="X110" s="47">
        <f t="shared" si="78"/>
        <v>-0.7</v>
      </c>
      <c r="Y110" s="42">
        <v>1</v>
      </c>
      <c r="Z110" s="42">
        <v>0.7</v>
      </c>
      <c r="AA110" s="43">
        <f aca="true" t="shared" si="87" ref="AA110:AA115">S110*Y110</f>
        <v>1301</v>
      </c>
      <c r="AB110" s="43">
        <f t="shared" si="79"/>
        <v>135</v>
      </c>
      <c r="AC110" s="43">
        <f aca="true" t="shared" si="88" ref="AC110:AC115">SUM(AA110:AB110)</f>
        <v>1436</v>
      </c>
      <c r="AD110" s="42">
        <f>AD109</f>
        <v>60.94</v>
      </c>
      <c r="AE110" s="43">
        <f aca="true" t="shared" si="89" ref="AE110:AE115">ROUNDDOWN(AA110*AD110,0)</f>
        <v>79282</v>
      </c>
      <c r="AF110" s="43">
        <f aca="true" t="shared" si="90" ref="AF110:AF115">ROUNDDOWN(AB110*AD110,0)</f>
        <v>8226</v>
      </c>
      <c r="AG110" s="43">
        <f aca="true" t="shared" si="91" ref="AG110:AG117">SUM(AE110:AF110)</f>
        <v>87508</v>
      </c>
    </row>
    <row r="111" spans="1:33" ht="13.5" customHeight="1">
      <c r="A111" s="124">
        <v>6</v>
      </c>
      <c r="B111" s="43">
        <v>1866</v>
      </c>
      <c r="C111" s="46">
        <f t="shared" si="72"/>
        <v>0.2</v>
      </c>
      <c r="D111" s="43">
        <v>143</v>
      </c>
      <c r="E111" s="47">
        <f t="shared" si="73"/>
        <v>15.3</v>
      </c>
      <c r="F111" s="43">
        <f t="shared" si="80"/>
        <v>2009</v>
      </c>
      <c r="G111" s="47">
        <f t="shared" si="74"/>
        <v>1.1</v>
      </c>
      <c r="H111" s="42">
        <v>1</v>
      </c>
      <c r="I111" s="42">
        <v>0.7</v>
      </c>
      <c r="J111" s="43">
        <f t="shared" si="81"/>
        <v>1866</v>
      </c>
      <c r="K111" s="43">
        <f t="shared" si="75"/>
        <v>100</v>
      </c>
      <c r="L111" s="43">
        <f t="shared" si="82"/>
        <v>1966</v>
      </c>
      <c r="M111" s="42">
        <f aca="true" t="shared" si="92" ref="M111:M120">M110</f>
        <v>42.64</v>
      </c>
      <c r="N111" s="43">
        <f t="shared" si="83"/>
        <v>79566</v>
      </c>
      <c r="O111" s="43">
        <f t="shared" si="84"/>
        <v>4264</v>
      </c>
      <c r="P111" s="43">
        <f t="shared" si="85"/>
        <v>83830</v>
      </c>
      <c r="R111" s="124">
        <v>6</v>
      </c>
      <c r="S111" s="43">
        <v>1885</v>
      </c>
      <c r="T111" s="46">
        <f t="shared" si="76"/>
        <v>0.1</v>
      </c>
      <c r="U111" s="43">
        <v>132</v>
      </c>
      <c r="V111" s="46">
        <f t="shared" si="77"/>
        <v>1.5</v>
      </c>
      <c r="W111" s="43">
        <f t="shared" si="86"/>
        <v>2017</v>
      </c>
      <c r="X111" s="47">
        <f t="shared" si="78"/>
        <v>0.1</v>
      </c>
      <c r="Y111" s="42">
        <v>1</v>
      </c>
      <c r="Z111" s="42">
        <v>0.7</v>
      </c>
      <c r="AA111" s="43">
        <f t="shared" si="87"/>
        <v>1885</v>
      </c>
      <c r="AB111" s="43">
        <f t="shared" si="79"/>
        <v>92</v>
      </c>
      <c r="AC111" s="43">
        <f t="shared" si="88"/>
        <v>1977</v>
      </c>
      <c r="AD111" s="42">
        <f aca="true" t="shared" si="93" ref="AD111:AD120">AD110</f>
        <v>60.94</v>
      </c>
      <c r="AE111" s="43">
        <f t="shared" si="89"/>
        <v>114871</v>
      </c>
      <c r="AF111" s="43">
        <f t="shared" si="90"/>
        <v>5606</v>
      </c>
      <c r="AG111" s="43">
        <f t="shared" si="91"/>
        <v>120477</v>
      </c>
    </row>
    <row r="112" spans="1:33" ht="13.5" customHeight="1">
      <c r="A112" s="124">
        <v>7</v>
      </c>
      <c r="B112" s="43">
        <v>2087</v>
      </c>
      <c r="C112" s="46">
        <f t="shared" si="72"/>
        <v>-0.8</v>
      </c>
      <c r="D112" s="43">
        <v>976</v>
      </c>
      <c r="E112" s="47">
        <f t="shared" si="73"/>
        <v>6.7</v>
      </c>
      <c r="F112" s="43">
        <f t="shared" si="80"/>
        <v>3063</v>
      </c>
      <c r="G112" s="47">
        <f t="shared" si="74"/>
        <v>1.5</v>
      </c>
      <c r="H112" s="42">
        <v>1</v>
      </c>
      <c r="I112" s="42">
        <v>0.7</v>
      </c>
      <c r="J112" s="43">
        <f>B112*H112</f>
        <v>2087</v>
      </c>
      <c r="K112" s="43">
        <f t="shared" si="75"/>
        <v>683</v>
      </c>
      <c r="L112" s="43">
        <f t="shared" si="82"/>
        <v>2770</v>
      </c>
      <c r="M112" s="42">
        <f t="shared" si="92"/>
        <v>42.64</v>
      </c>
      <c r="N112" s="43">
        <f t="shared" si="83"/>
        <v>88989</v>
      </c>
      <c r="O112" s="43">
        <f t="shared" si="84"/>
        <v>29123</v>
      </c>
      <c r="P112" s="43">
        <f t="shared" si="85"/>
        <v>118112</v>
      </c>
      <c r="R112" s="124">
        <v>7</v>
      </c>
      <c r="S112" s="43">
        <v>2170</v>
      </c>
      <c r="T112" s="46">
        <f t="shared" si="76"/>
        <v>1.5</v>
      </c>
      <c r="U112" s="43">
        <v>1015</v>
      </c>
      <c r="V112" s="46">
        <f t="shared" si="77"/>
        <v>2.5</v>
      </c>
      <c r="W112" s="43">
        <f t="shared" si="86"/>
        <v>3185</v>
      </c>
      <c r="X112" s="47">
        <f t="shared" si="78"/>
        <v>1.9</v>
      </c>
      <c r="Y112" s="42">
        <v>1</v>
      </c>
      <c r="Z112" s="42">
        <v>0.7</v>
      </c>
      <c r="AA112" s="43">
        <f t="shared" si="87"/>
        <v>2170</v>
      </c>
      <c r="AB112" s="43">
        <f t="shared" si="79"/>
        <v>710</v>
      </c>
      <c r="AC112" s="43">
        <f t="shared" si="88"/>
        <v>2880</v>
      </c>
      <c r="AD112" s="42">
        <f t="shared" si="93"/>
        <v>60.94</v>
      </c>
      <c r="AE112" s="43">
        <f t="shared" si="89"/>
        <v>132239</v>
      </c>
      <c r="AF112" s="43">
        <f t="shared" si="90"/>
        <v>43267</v>
      </c>
      <c r="AG112" s="43">
        <f t="shared" si="91"/>
        <v>175506</v>
      </c>
    </row>
    <row r="113" spans="1:33" ht="13.5" customHeight="1">
      <c r="A113" s="124">
        <v>8</v>
      </c>
      <c r="B113" s="43">
        <v>1272</v>
      </c>
      <c r="C113" s="46">
        <f t="shared" si="72"/>
        <v>-0.6</v>
      </c>
      <c r="D113" s="43">
        <v>149</v>
      </c>
      <c r="E113" s="47">
        <f t="shared" si="73"/>
        <v>0</v>
      </c>
      <c r="F113" s="43">
        <f t="shared" si="80"/>
        <v>1421</v>
      </c>
      <c r="G113" s="47">
        <f t="shared" si="74"/>
        <v>-0.6</v>
      </c>
      <c r="H113" s="42">
        <v>1</v>
      </c>
      <c r="I113" s="42">
        <v>0.7</v>
      </c>
      <c r="J113" s="43">
        <f t="shared" si="81"/>
        <v>1272</v>
      </c>
      <c r="K113" s="43">
        <f t="shared" si="75"/>
        <v>104</v>
      </c>
      <c r="L113" s="43">
        <f t="shared" si="82"/>
        <v>1376</v>
      </c>
      <c r="M113" s="42">
        <f t="shared" si="92"/>
        <v>42.64</v>
      </c>
      <c r="N113" s="43">
        <f t="shared" si="83"/>
        <v>54238</v>
      </c>
      <c r="O113" s="43">
        <f t="shared" si="84"/>
        <v>4434</v>
      </c>
      <c r="P113" s="43">
        <f t="shared" si="85"/>
        <v>58672</v>
      </c>
      <c r="R113" s="125">
        <v>8</v>
      </c>
      <c r="S113" s="43">
        <v>1341</v>
      </c>
      <c r="T113" s="46">
        <f t="shared" si="76"/>
        <v>1.1</v>
      </c>
      <c r="U113" s="43">
        <v>147</v>
      </c>
      <c r="V113" s="46">
        <f t="shared" si="77"/>
        <v>-7.5</v>
      </c>
      <c r="W113" s="60">
        <f t="shared" si="86"/>
        <v>1488</v>
      </c>
      <c r="X113" s="119">
        <f t="shared" si="78"/>
        <v>0.2</v>
      </c>
      <c r="Y113" s="61">
        <v>1</v>
      </c>
      <c r="Z113" s="61">
        <v>0.7</v>
      </c>
      <c r="AA113" s="60">
        <f t="shared" si="87"/>
        <v>1341</v>
      </c>
      <c r="AB113" s="60">
        <f t="shared" si="79"/>
        <v>102</v>
      </c>
      <c r="AC113" s="60">
        <f t="shared" si="88"/>
        <v>1443</v>
      </c>
      <c r="AD113" s="61">
        <f t="shared" si="93"/>
        <v>60.94</v>
      </c>
      <c r="AE113" s="60">
        <f t="shared" si="89"/>
        <v>81720</v>
      </c>
      <c r="AF113" s="60">
        <f t="shared" si="90"/>
        <v>6215</v>
      </c>
      <c r="AG113" s="60">
        <f t="shared" si="91"/>
        <v>87935</v>
      </c>
    </row>
    <row r="114" spans="1:33" ht="13.5" customHeight="1">
      <c r="A114" s="124">
        <v>9</v>
      </c>
      <c r="B114" s="43">
        <v>1553</v>
      </c>
      <c r="C114" s="46">
        <f t="shared" si="72"/>
        <v>-0.4</v>
      </c>
      <c r="D114" s="43">
        <v>406</v>
      </c>
      <c r="E114" s="47">
        <f t="shared" si="73"/>
        <v>3</v>
      </c>
      <c r="F114" s="43">
        <f t="shared" si="80"/>
        <v>1959</v>
      </c>
      <c r="G114" s="47">
        <f t="shared" si="74"/>
        <v>0.3</v>
      </c>
      <c r="H114" s="42">
        <v>1</v>
      </c>
      <c r="I114" s="42">
        <v>0.7</v>
      </c>
      <c r="J114" s="43">
        <f t="shared" si="81"/>
        <v>1553</v>
      </c>
      <c r="K114" s="43">
        <f t="shared" si="75"/>
        <v>284</v>
      </c>
      <c r="L114" s="43">
        <f t="shared" si="82"/>
        <v>1837</v>
      </c>
      <c r="M114" s="42">
        <f t="shared" si="92"/>
        <v>42.64</v>
      </c>
      <c r="N114" s="43">
        <f t="shared" si="83"/>
        <v>66219</v>
      </c>
      <c r="O114" s="43">
        <f t="shared" si="84"/>
        <v>12109</v>
      </c>
      <c r="P114" s="43">
        <f t="shared" si="85"/>
        <v>78328</v>
      </c>
      <c r="R114" s="124">
        <v>9</v>
      </c>
      <c r="S114" s="43">
        <v>1624</v>
      </c>
      <c r="T114" s="46">
        <f t="shared" si="76"/>
        <v>1.6</v>
      </c>
      <c r="U114" s="43">
        <v>416</v>
      </c>
      <c r="V114" s="46">
        <f t="shared" si="77"/>
        <v>9.5</v>
      </c>
      <c r="W114" s="43">
        <f t="shared" si="86"/>
        <v>2040</v>
      </c>
      <c r="X114" s="47">
        <f t="shared" si="78"/>
        <v>3.1</v>
      </c>
      <c r="Y114" s="42">
        <v>1</v>
      </c>
      <c r="Z114" s="42">
        <v>0.7</v>
      </c>
      <c r="AA114" s="43">
        <f t="shared" si="87"/>
        <v>1624</v>
      </c>
      <c r="AB114" s="43">
        <f t="shared" si="79"/>
        <v>291</v>
      </c>
      <c r="AC114" s="43">
        <f t="shared" si="88"/>
        <v>1915</v>
      </c>
      <c r="AD114" s="42">
        <f t="shared" si="93"/>
        <v>60.94</v>
      </c>
      <c r="AE114" s="43">
        <f t="shared" si="89"/>
        <v>98966</v>
      </c>
      <c r="AF114" s="43">
        <f t="shared" si="90"/>
        <v>17733</v>
      </c>
      <c r="AG114" s="43">
        <f t="shared" si="91"/>
        <v>116699</v>
      </c>
    </row>
    <row r="115" spans="1:33" ht="13.5" customHeight="1">
      <c r="A115" s="124">
        <v>10</v>
      </c>
      <c r="B115" s="43">
        <v>2151</v>
      </c>
      <c r="C115" s="46">
        <f t="shared" si="72"/>
        <v>0</v>
      </c>
      <c r="D115" s="62">
        <v>3097</v>
      </c>
      <c r="E115" s="47">
        <f t="shared" si="73"/>
        <v>4.1</v>
      </c>
      <c r="F115" s="43">
        <f t="shared" si="80"/>
        <v>5248</v>
      </c>
      <c r="G115" s="47">
        <f t="shared" si="74"/>
        <v>2.4</v>
      </c>
      <c r="H115" s="42">
        <v>1</v>
      </c>
      <c r="I115" s="42">
        <v>0.7</v>
      </c>
      <c r="J115" s="43">
        <f t="shared" si="81"/>
        <v>2151</v>
      </c>
      <c r="K115" s="43">
        <f t="shared" si="75"/>
        <v>2167</v>
      </c>
      <c r="L115" s="43">
        <f t="shared" si="82"/>
        <v>4318</v>
      </c>
      <c r="M115" s="42">
        <f t="shared" si="92"/>
        <v>42.64</v>
      </c>
      <c r="N115" s="43">
        <f t="shared" si="83"/>
        <v>91718</v>
      </c>
      <c r="O115" s="43">
        <f t="shared" si="84"/>
        <v>92400</v>
      </c>
      <c r="P115" s="43">
        <f t="shared" si="85"/>
        <v>184118</v>
      </c>
      <c r="R115" s="124">
        <v>10</v>
      </c>
      <c r="S115" s="43">
        <v>2237</v>
      </c>
      <c r="T115" s="46">
        <f t="shared" si="76"/>
        <v>1.1</v>
      </c>
      <c r="U115" s="43">
        <v>2885</v>
      </c>
      <c r="V115" s="46">
        <f t="shared" si="77"/>
        <v>-5</v>
      </c>
      <c r="W115" s="43">
        <f t="shared" si="86"/>
        <v>5122</v>
      </c>
      <c r="X115" s="47">
        <f t="shared" si="78"/>
        <v>-2.4</v>
      </c>
      <c r="Y115" s="42">
        <v>1</v>
      </c>
      <c r="Z115" s="42">
        <v>0.7</v>
      </c>
      <c r="AA115" s="43">
        <f t="shared" si="87"/>
        <v>2237</v>
      </c>
      <c r="AB115" s="43">
        <f t="shared" si="79"/>
        <v>2019</v>
      </c>
      <c r="AC115" s="43">
        <f t="shared" si="88"/>
        <v>4256</v>
      </c>
      <c r="AD115" s="42">
        <f t="shared" si="93"/>
        <v>60.94</v>
      </c>
      <c r="AE115" s="43">
        <f t="shared" si="89"/>
        <v>136322</v>
      </c>
      <c r="AF115" s="43">
        <f t="shared" si="90"/>
        <v>123037</v>
      </c>
      <c r="AG115" s="43">
        <f t="shared" si="91"/>
        <v>259359</v>
      </c>
    </row>
    <row r="116" spans="1:33" s="100" customFormat="1" ht="13.5" customHeight="1">
      <c r="A116" s="97">
        <v>11</v>
      </c>
      <c r="B116" s="62">
        <v>681</v>
      </c>
      <c r="C116" s="64">
        <f t="shared" si="72"/>
        <v>0.9</v>
      </c>
      <c r="D116" s="62">
        <v>382</v>
      </c>
      <c r="E116" s="63">
        <f t="shared" si="73"/>
        <v>13.4</v>
      </c>
      <c r="F116" s="62">
        <f t="shared" si="80"/>
        <v>1063</v>
      </c>
      <c r="G116" s="63">
        <f t="shared" si="74"/>
        <v>5</v>
      </c>
      <c r="H116" s="98">
        <v>1</v>
      </c>
      <c r="I116" s="98">
        <v>0.7</v>
      </c>
      <c r="J116" s="54">
        <f>B116*H116</f>
        <v>681</v>
      </c>
      <c r="K116" s="54">
        <f t="shared" si="75"/>
        <v>267</v>
      </c>
      <c r="L116" s="54">
        <f>SUM(J116:K116)</f>
        <v>948</v>
      </c>
      <c r="M116" s="99">
        <f t="shared" si="92"/>
        <v>42.64</v>
      </c>
      <c r="N116" s="54">
        <f>ROUNDDOWN(J116*M116,0)</f>
        <v>29037</v>
      </c>
      <c r="O116" s="54">
        <f>ROUNDDOWN(K116*M116,0)</f>
        <v>11384</v>
      </c>
      <c r="P116" s="54">
        <f t="shared" si="85"/>
        <v>40421</v>
      </c>
      <c r="R116" s="134">
        <v>11</v>
      </c>
      <c r="S116" s="135">
        <f>ROUNDUP(S98*1.004,0)</f>
        <v>715</v>
      </c>
      <c r="T116" s="136">
        <f t="shared" si="76"/>
        <v>0.4</v>
      </c>
      <c r="U116" s="135">
        <f>ROUNDUP(U98*0.981,0)</f>
        <v>372</v>
      </c>
      <c r="V116" s="137">
        <f t="shared" si="77"/>
        <v>-1.8</v>
      </c>
      <c r="W116" s="135">
        <f t="shared" si="86"/>
        <v>1087</v>
      </c>
      <c r="X116" s="137">
        <f t="shared" si="78"/>
        <v>-0.4</v>
      </c>
      <c r="Y116" s="138">
        <v>1</v>
      </c>
      <c r="Z116" s="138">
        <v>0.7</v>
      </c>
      <c r="AA116" s="139">
        <f>S116*Y116</f>
        <v>715</v>
      </c>
      <c r="AB116" s="139">
        <f t="shared" si="79"/>
        <v>260</v>
      </c>
      <c r="AC116" s="139">
        <f>SUM(AA116:AB116)</f>
        <v>975</v>
      </c>
      <c r="AD116" s="140">
        <f t="shared" si="93"/>
        <v>60.94</v>
      </c>
      <c r="AE116" s="139">
        <f>ROUNDDOWN(AA116*AD116,0)</f>
        <v>43572</v>
      </c>
      <c r="AF116" s="139">
        <f>ROUNDDOWN(AB116*AD116,0)</f>
        <v>15844</v>
      </c>
      <c r="AG116" s="139">
        <f t="shared" si="91"/>
        <v>59416</v>
      </c>
    </row>
    <row r="117" spans="1:33" s="100" customFormat="1" ht="13.5" customHeight="1">
      <c r="A117" s="101">
        <v>12</v>
      </c>
      <c r="B117" s="62">
        <v>438</v>
      </c>
      <c r="C117" s="64">
        <f t="shared" si="72"/>
        <v>-2.9</v>
      </c>
      <c r="D117" s="62">
        <v>596</v>
      </c>
      <c r="E117" s="63">
        <f t="shared" si="73"/>
        <v>2.4</v>
      </c>
      <c r="F117" s="62">
        <f t="shared" si="80"/>
        <v>1034</v>
      </c>
      <c r="G117" s="63">
        <f t="shared" si="74"/>
        <v>0.1</v>
      </c>
      <c r="H117" s="99">
        <v>1</v>
      </c>
      <c r="I117" s="99">
        <v>0.7</v>
      </c>
      <c r="J117" s="62">
        <f>B117*H117</f>
        <v>438</v>
      </c>
      <c r="K117" s="62">
        <f t="shared" si="75"/>
        <v>417</v>
      </c>
      <c r="L117" s="62">
        <f>SUM(J117:K117)</f>
        <v>855</v>
      </c>
      <c r="M117" s="99">
        <f t="shared" si="92"/>
        <v>42.64</v>
      </c>
      <c r="N117" s="62">
        <f>ROUNDDOWN(J117*M117,0)</f>
        <v>18676</v>
      </c>
      <c r="O117" s="62">
        <f>ROUNDDOWN(K117*M117,0)</f>
        <v>17780</v>
      </c>
      <c r="P117" s="62">
        <f t="shared" si="85"/>
        <v>36456</v>
      </c>
      <c r="R117" s="141">
        <v>12</v>
      </c>
      <c r="S117" s="135">
        <f>ROUNDUP(S99*1.004,0)</f>
        <v>475</v>
      </c>
      <c r="T117" s="136">
        <f t="shared" si="76"/>
        <v>0.4</v>
      </c>
      <c r="U117" s="135">
        <f>ROUNDUP(U99*0.981,0)</f>
        <v>590</v>
      </c>
      <c r="V117" s="137">
        <f t="shared" si="77"/>
        <v>-1.8</v>
      </c>
      <c r="W117" s="135">
        <f t="shared" si="86"/>
        <v>1065</v>
      </c>
      <c r="X117" s="137">
        <f t="shared" si="78"/>
        <v>-0.8</v>
      </c>
      <c r="Y117" s="140">
        <v>1</v>
      </c>
      <c r="Z117" s="140">
        <v>0.7</v>
      </c>
      <c r="AA117" s="135">
        <f>S117*Y117</f>
        <v>475</v>
      </c>
      <c r="AB117" s="135">
        <f t="shared" si="79"/>
        <v>413</v>
      </c>
      <c r="AC117" s="135">
        <f>SUM(AA117:AB117)</f>
        <v>888</v>
      </c>
      <c r="AD117" s="140">
        <f t="shared" si="93"/>
        <v>60.94</v>
      </c>
      <c r="AE117" s="135">
        <f>ROUNDDOWN(AA117*AD117,0)</f>
        <v>28946</v>
      </c>
      <c r="AF117" s="135">
        <f>ROUNDDOWN(AB117*AD117,0)</f>
        <v>25168</v>
      </c>
      <c r="AG117" s="135">
        <f t="shared" si="91"/>
        <v>54114</v>
      </c>
    </row>
    <row r="118" spans="1:33" s="100" customFormat="1" ht="13.5" customHeight="1">
      <c r="A118" s="97">
        <v>1</v>
      </c>
      <c r="B118" s="62">
        <v>3028</v>
      </c>
      <c r="C118" s="64">
        <f t="shared" si="72"/>
        <v>0.1</v>
      </c>
      <c r="D118" s="62">
        <v>644</v>
      </c>
      <c r="E118" s="63">
        <f t="shared" si="73"/>
        <v>3.9</v>
      </c>
      <c r="F118" s="62">
        <f t="shared" si="80"/>
        <v>3672</v>
      </c>
      <c r="G118" s="63">
        <f t="shared" si="74"/>
        <v>0.7</v>
      </c>
      <c r="H118" s="98">
        <v>1</v>
      </c>
      <c r="I118" s="98">
        <v>0.7</v>
      </c>
      <c r="J118" s="54">
        <f>B118*H118</f>
        <v>3028</v>
      </c>
      <c r="K118" s="54">
        <f t="shared" si="75"/>
        <v>450</v>
      </c>
      <c r="L118" s="54">
        <f>SUM(J118:K118)</f>
        <v>3478</v>
      </c>
      <c r="M118" s="98">
        <f t="shared" si="92"/>
        <v>42.64</v>
      </c>
      <c r="N118" s="54">
        <f>ROUNDDOWN(J118*M118,0)</f>
        <v>129113</v>
      </c>
      <c r="O118" s="54">
        <f>ROUNDDOWN(K118*M118,0)</f>
        <v>19188</v>
      </c>
      <c r="P118" s="54">
        <f>SUM(N118:O118)</f>
        <v>148301</v>
      </c>
      <c r="R118" s="134">
        <v>1</v>
      </c>
      <c r="S118" s="135">
        <f>ROUNDUP(S100*1.004,0)</f>
        <v>3095</v>
      </c>
      <c r="T118" s="136">
        <f t="shared" si="76"/>
        <v>0.4</v>
      </c>
      <c r="U118" s="135">
        <f>ROUNDUP(U100*0.981,0)</f>
        <v>642</v>
      </c>
      <c r="V118" s="137">
        <f t="shared" si="77"/>
        <v>-1.8</v>
      </c>
      <c r="W118" s="135">
        <f t="shared" si="86"/>
        <v>3737</v>
      </c>
      <c r="X118" s="137">
        <f t="shared" si="78"/>
        <v>0</v>
      </c>
      <c r="Y118" s="138">
        <v>1</v>
      </c>
      <c r="Z118" s="138">
        <v>0.7</v>
      </c>
      <c r="AA118" s="139">
        <f>S118*Y118</f>
        <v>3095</v>
      </c>
      <c r="AB118" s="139">
        <f t="shared" si="79"/>
        <v>449</v>
      </c>
      <c r="AC118" s="139">
        <f>SUM(AA118:AB118)</f>
        <v>3544</v>
      </c>
      <c r="AD118" s="138">
        <f t="shared" si="93"/>
        <v>60.94</v>
      </c>
      <c r="AE118" s="139">
        <f>ROUNDDOWN(AA118*AD118,0)</f>
        <v>188609</v>
      </c>
      <c r="AF118" s="139">
        <f>ROUNDDOWN(AB118*AD118,0)</f>
        <v>27362</v>
      </c>
      <c r="AG118" s="139">
        <f>SUM(AE118:AF118)</f>
        <v>215971</v>
      </c>
    </row>
    <row r="119" spans="1:33" s="100" customFormat="1" ht="13.5" customHeight="1">
      <c r="A119" s="101">
        <v>2</v>
      </c>
      <c r="B119" s="62">
        <v>554</v>
      </c>
      <c r="C119" s="64">
        <f t="shared" si="72"/>
        <v>-0.4</v>
      </c>
      <c r="D119" s="62">
        <v>350</v>
      </c>
      <c r="E119" s="63">
        <f t="shared" si="73"/>
        <v>-2.5</v>
      </c>
      <c r="F119" s="62">
        <f t="shared" si="80"/>
        <v>904</v>
      </c>
      <c r="G119" s="63">
        <f t="shared" si="74"/>
        <v>-1.2</v>
      </c>
      <c r="H119" s="99">
        <v>1</v>
      </c>
      <c r="I119" s="99">
        <v>0.7</v>
      </c>
      <c r="J119" s="62">
        <f>B119*H119</f>
        <v>554</v>
      </c>
      <c r="K119" s="62">
        <f t="shared" si="75"/>
        <v>245</v>
      </c>
      <c r="L119" s="62">
        <f>SUM(J119:K119)</f>
        <v>799</v>
      </c>
      <c r="M119" s="99">
        <f t="shared" si="92"/>
        <v>42.64</v>
      </c>
      <c r="N119" s="62">
        <f>ROUNDDOWN(J119*M119,0)</f>
        <v>23622</v>
      </c>
      <c r="O119" s="62">
        <f>ROUNDDOWN(K119*M119,0)</f>
        <v>10446</v>
      </c>
      <c r="P119" s="62">
        <f>SUM(N119:O119)</f>
        <v>34068</v>
      </c>
      <c r="R119" s="141">
        <v>2</v>
      </c>
      <c r="S119" s="135">
        <f>ROUNDUP(S101*1.004,0)</f>
        <v>586</v>
      </c>
      <c r="T119" s="136">
        <f t="shared" si="76"/>
        <v>0.5</v>
      </c>
      <c r="U119" s="135">
        <f>ROUNDUP(U101*0.981,0)</f>
        <v>362</v>
      </c>
      <c r="V119" s="137">
        <f t="shared" si="77"/>
        <v>-1.9</v>
      </c>
      <c r="W119" s="135">
        <f t="shared" si="86"/>
        <v>948</v>
      </c>
      <c r="X119" s="137">
        <f t="shared" si="78"/>
        <v>-0.4</v>
      </c>
      <c r="Y119" s="140">
        <v>1</v>
      </c>
      <c r="Z119" s="140">
        <v>0.7</v>
      </c>
      <c r="AA119" s="135">
        <f>S119*Y119</f>
        <v>586</v>
      </c>
      <c r="AB119" s="135">
        <f t="shared" si="79"/>
        <v>253</v>
      </c>
      <c r="AC119" s="135">
        <f>SUM(AA119:AB119)</f>
        <v>839</v>
      </c>
      <c r="AD119" s="140">
        <f t="shared" si="93"/>
        <v>60.94</v>
      </c>
      <c r="AE119" s="135">
        <f>ROUNDDOWN(AA119*AD119,0)</f>
        <v>35710</v>
      </c>
      <c r="AF119" s="135">
        <f>ROUNDDOWN(AB119*AD119,0)</f>
        <v>15417</v>
      </c>
      <c r="AG119" s="135">
        <f>SUM(AE119:AF119)</f>
        <v>51127</v>
      </c>
    </row>
    <row r="120" spans="1:33" s="100" customFormat="1" ht="13.5" customHeight="1">
      <c r="A120" s="101">
        <v>3</v>
      </c>
      <c r="B120" s="62">
        <v>1339</v>
      </c>
      <c r="C120" s="64">
        <f t="shared" si="72"/>
        <v>0.5</v>
      </c>
      <c r="D120" s="62">
        <v>747</v>
      </c>
      <c r="E120" s="63">
        <f t="shared" si="73"/>
        <v>5.1</v>
      </c>
      <c r="F120" s="62">
        <f t="shared" si="80"/>
        <v>2086</v>
      </c>
      <c r="G120" s="63">
        <f t="shared" si="74"/>
        <v>2.1</v>
      </c>
      <c r="H120" s="99">
        <v>1</v>
      </c>
      <c r="I120" s="99">
        <v>0.7</v>
      </c>
      <c r="J120" s="62">
        <f>B120*H120</f>
        <v>1339</v>
      </c>
      <c r="K120" s="62">
        <f t="shared" si="75"/>
        <v>522</v>
      </c>
      <c r="L120" s="62">
        <f>SUM(J120:K120)</f>
        <v>1861</v>
      </c>
      <c r="M120" s="99">
        <f t="shared" si="92"/>
        <v>42.64</v>
      </c>
      <c r="N120" s="62">
        <f>ROUNDDOWN(J120*M120,0)</f>
        <v>57094</v>
      </c>
      <c r="O120" s="62">
        <f>ROUNDDOWN(K120*M120,0)</f>
        <v>22258</v>
      </c>
      <c r="P120" s="62">
        <f>SUM(N120:O120)</f>
        <v>79352</v>
      </c>
      <c r="R120" s="141">
        <v>3</v>
      </c>
      <c r="S120" s="135">
        <f>ROUNDUP(S102*1.004,0)</f>
        <v>1366</v>
      </c>
      <c r="T120" s="136">
        <f t="shared" si="76"/>
        <v>0.4</v>
      </c>
      <c r="U120" s="135">
        <f>ROUNDUP(U102*0.981,0)</f>
        <v>777</v>
      </c>
      <c r="V120" s="137">
        <f t="shared" si="77"/>
        <v>-1.9</v>
      </c>
      <c r="W120" s="135">
        <f>SUM(S120,U120)</f>
        <v>2143</v>
      </c>
      <c r="X120" s="137">
        <f t="shared" si="78"/>
        <v>-0.4</v>
      </c>
      <c r="Y120" s="140">
        <v>1</v>
      </c>
      <c r="Z120" s="140">
        <v>0.7</v>
      </c>
      <c r="AA120" s="135">
        <f>S120*Y120</f>
        <v>1366</v>
      </c>
      <c r="AB120" s="135">
        <f t="shared" si="79"/>
        <v>543</v>
      </c>
      <c r="AC120" s="135">
        <f>SUM(AA120:AB120)</f>
        <v>1909</v>
      </c>
      <c r="AD120" s="140">
        <f t="shared" si="93"/>
        <v>60.94</v>
      </c>
      <c r="AE120" s="135">
        <f>ROUNDDOWN(AA120*AD120,0)</f>
        <v>83244</v>
      </c>
      <c r="AF120" s="135">
        <f>ROUNDDOWN(AB120*AD120,0)</f>
        <v>33090</v>
      </c>
      <c r="AG120" s="135">
        <f>SUM(AE120:AF120)</f>
        <v>116334</v>
      </c>
    </row>
    <row r="121" spans="1:33" ht="13.5" customHeight="1">
      <c r="A121" s="124" t="s">
        <v>48</v>
      </c>
      <c r="B121" s="43">
        <f>SUM(B109:B120)</f>
        <v>24141</v>
      </c>
      <c r="C121" s="46">
        <f t="shared" si="72"/>
        <v>-0.1</v>
      </c>
      <c r="D121" s="43">
        <f>SUM(D109:D120)</f>
        <v>8335</v>
      </c>
      <c r="E121" s="47">
        <f t="shared" si="73"/>
        <v>4.6</v>
      </c>
      <c r="F121" s="43">
        <f t="shared" si="80"/>
        <v>32476</v>
      </c>
      <c r="G121" s="47">
        <f t="shared" si="74"/>
        <v>1.1</v>
      </c>
      <c r="H121" s="42"/>
      <c r="I121" s="42"/>
      <c r="J121" s="43">
        <f>SUM(J109:J120)</f>
        <v>24141</v>
      </c>
      <c r="K121" s="43">
        <f>SUM(K109:K120)</f>
        <v>5830</v>
      </c>
      <c r="L121" s="43">
        <f>SUM(L109:L120)</f>
        <v>29971</v>
      </c>
      <c r="M121" s="42"/>
      <c r="N121" s="43">
        <f>SUM(N109:N120)</f>
        <v>1029366</v>
      </c>
      <c r="O121" s="43">
        <f>SUM(O109:O120)</f>
        <v>248585</v>
      </c>
      <c r="P121" s="43">
        <f>SUM(P109:P120)</f>
        <v>1277951</v>
      </c>
      <c r="R121" s="141" t="s">
        <v>48</v>
      </c>
      <c r="S121" s="135">
        <f>SUM(S109:S120)</f>
        <v>24636</v>
      </c>
      <c r="T121" s="136">
        <f>ROUND((S121/S103-1)*100,1)</f>
        <v>0.4</v>
      </c>
      <c r="U121" s="135">
        <f>SUM(U109:U120)</f>
        <v>8231</v>
      </c>
      <c r="V121" s="137">
        <f>ROUND((U121/U103-1)*100,1)</f>
        <v>-1.9</v>
      </c>
      <c r="W121" s="135">
        <f>SUM(S121,U121)</f>
        <v>32867</v>
      </c>
      <c r="X121" s="137">
        <f t="shared" si="78"/>
        <v>-0.2</v>
      </c>
      <c r="Y121" s="140"/>
      <c r="Z121" s="140"/>
      <c r="AA121" s="135">
        <f>SUM(AA109:AA120)</f>
        <v>24636</v>
      </c>
      <c r="AB121" s="135">
        <f>SUM(AB109:AB120)</f>
        <v>5757</v>
      </c>
      <c r="AC121" s="135">
        <f>SUM(AC109:AC120)</f>
        <v>30393</v>
      </c>
      <c r="AD121" s="140"/>
      <c r="AE121" s="135">
        <f>SUM(AE109:AE120)</f>
        <v>1501311</v>
      </c>
      <c r="AF121" s="135">
        <f>SUM(AF109:AF120)</f>
        <v>350825</v>
      </c>
      <c r="AG121" s="135">
        <f>SUM(AG109:AG120)</f>
        <v>1852136</v>
      </c>
    </row>
    <row r="122" spans="2:29" ht="13.5" customHeight="1">
      <c r="B122" s="91">
        <f>B121-B103</f>
        <v>-29</v>
      </c>
      <c r="D122" s="91">
        <f>D121-D103</f>
        <v>367</v>
      </c>
      <c r="F122" s="91">
        <f>F121-F103</f>
        <v>338</v>
      </c>
      <c r="L122" s="91">
        <f>L121-L103</f>
        <v>229</v>
      </c>
      <c r="S122" s="91">
        <f>S121-S103</f>
        <v>95</v>
      </c>
      <c r="U122" s="91">
        <f>U121-U103</f>
        <v>-159</v>
      </c>
      <c r="W122" s="91">
        <f>W121-W103</f>
        <v>-64</v>
      </c>
      <c r="AC122" s="91">
        <f>AC121-AC103</f>
        <v>-17</v>
      </c>
    </row>
    <row r="123" spans="2:29" ht="13.5" customHeight="1">
      <c r="B123" s="91"/>
      <c r="D123" s="91"/>
      <c r="F123" s="91"/>
      <c r="L123" s="91"/>
      <c r="S123" s="91"/>
      <c r="U123" s="91"/>
      <c r="W123" s="91"/>
      <c r="AC123" s="91"/>
    </row>
    <row r="124" spans="1:19" ht="13.5" customHeight="1">
      <c r="A124" s="33" t="s">
        <v>97</v>
      </c>
      <c r="R124" s="33" t="s">
        <v>98</v>
      </c>
      <c r="S124"/>
    </row>
    <row r="125" spans="1:33" ht="13.5" customHeight="1">
      <c r="A125" s="170" t="s">
        <v>40</v>
      </c>
      <c r="B125" s="159" t="s">
        <v>51</v>
      </c>
      <c r="C125" s="161"/>
      <c r="D125" s="161"/>
      <c r="E125" s="161"/>
      <c r="F125" s="161"/>
      <c r="G125" s="160"/>
      <c r="H125" s="167" t="s">
        <v>42</v>
      </c>
      <c r="I125" s="167"/>
      <c r="J125" s="168" t="s">
        <v>43</v>
      </c>
      <c r="K125" s="168"/>
      <c r="L125" s="168"/>
      <c r="M125" s="169" t="s">
        <v>91</v>
      </c>
      <c r="N125" s="167" t="s">
        <v>45</v>
      </c>
      <c r="O125" s="167"/>
      <c r="P125" s="167"/>
      <c r="R125" s="165" t="s">
        <v>40</v>
      </c>
      <c r="S125" s="159" t="s">
        <v>51</v>
      </c>
      <c r="T125" s="161"/>
      <c r="U125" s="161"/>
      <c r="V125" s="161"/>
      <c r="W125" s="161"/>
      <c r="X125" s="160"/>
      <c r="Y125" s="167" t="s">
        <v>42</v>
      </c>
      <c r="Z125" s="167"/>
      <c r="AA125" s="168" t="s">
        <v>43</v>
      </c>
      <c r="AB125" s="168"/>
      <c r="AC125" s="168"/>
      <c r="AD125" s="169" t="s">
        <v>91</v>
      </c>
      <c r="AE125" s="167" t="s">
        <v>45</v>
      </c>
      <c r="AF125" s="167"/>
      <c r="AG125" s="167"/>
    </row>
    <row r="126" spans="1:33" ht="26.25">
      <c r="A126" s="171"/>
      <c r="B126" s="131" t="s">
        <v>92</v>
      </c>
      <c r="C126" s="45" t="s">
        <v>52</v>
      </c>
      <c r="D126" s="131" t="s">
        <v>93</v>
      </c>
      <c r="E126" s="45" t="s">
        <v>52</v>
      </c>
      <c r="F126" s="125" t="s">
        <v>48</v>
      </c>
      <c r="G126" s="45" t="s">
        <v>52</v>
      </c>
      <c r="H126" s="132" t="s">
        <v>92</v>
      </c>
      <c r="I126" s="132" t="s">
        <v>93</v>
      </c>
      <c r="J126" s="131" t="s">
        <v>92</v>
      </c>
      <c r="K126" s="131" t="s">
        <v>93</v>
      </c>
      <c r="L126" s="125" t="s">
        <v>48</v>
      </c>
      <c r="M126" s="162"/>
      <c r="N126" s="131" t="s">
        <v>92</v>
      </c>
      <c r="O126" s="131" t="s">
        <v>94</v>
      </c>
      <c r="P126" s="125" t="s">
        <v>48</v>
      </c>
      <c r="R126" s="166"/>
      <c r="S126" s="131" t="s">
        <v>92</v>
      </c>
      <c r="T126" s="45" t="s">
        <v>52</v>
      </c>
      <c r="U126" s="131" t="s">
        <v>93</v>
      </c>
      <c r="V126" s="45" t="s">
        <v>52</v>
      </c>
      <c r="W126" s="125" t="s">
        <v>48</v>
      </c>
      <c r="X126" s="45" t="s">
        <v>52</v>
      </c>
      <c r="Y126" s="132" t="s">
        <v>92</v>
      </c>
      <c r="Z126" s="132" t="s">
        <v>93</v>
      </c>
      <c r="AA126" s="131" t="s">
        <v>92</v>
      </c>
      <c r="AB126" s="131" t="s">
        <v>93</v>
      </c>
      <c r="AC126" s="125" t="s">
        <v>48</v>
      </c>
      <c r="AD126" s="162"/>
      <c r="AE126" s="131" t="s">
        <v>92</v>
      </c>
      <c r="AF126" s="131" t="s">
        <v>94</v>
      </c>
      <c r="AG126" s="125" t="s">
        <v>48</v>
      </c>
    </row>
    <row r="127" spans="1:33" ht="13.5" customHeight="1">
      <c r="A127" s="124">
        <v>4</v>
      </c>
      <c r="B127" s="43">
        <v>7904</v>
      </c>
      <c r="C127" s="46">
        <f aca="true" t="shared" si="94" ref="C127:C139">ROUND((B127/B109-1)*100,1)</f>
        <v>-0.1</v>
      </c>
      <c r="D127" s="43">
        <v>702</v>
      </c>
      <c r="E127" s="47">
        <f aca="true" t="shared" si="95" ref="E127:E139">ROUND((D127/D109-1)*100,1)</f>
        <v>5.9</v>
      </c>
      <c r="F127" s="43">
        <f>SUM(B127,D127)</f>
        <v>8606</v>
      </c>
      <c r="G127" s="47">
        <f aca="true" t="shared" si="96" ref="G127:G139">ROUND((F127/F109-1)*100,1)</f>
        <v>0.4</v>
      </c>
      <c r="H127" s="42">
        <v>1</v>
      </c>
      <c r="I127" s="42">
        <v>0.7</v>
      </c>
      <c r="J127" s="43">
        <f>B127*H127</f>
        <v>7904</v>
      </c>
      <c r="K127" s="43">
        <f>ROUNDDOWN(D127*I127,0)</f>
        <v>491</v>
      </c>
      <c r="L127" s="43">
        <f>SUM(J127:K127)</f>
        <v>8395</v>
      </c>
      <c r="M127" s="68">
        <v>44.82</v>
      </c>
      <c r="N127" s="43">
        <f>ROUNDDOWN(J127*M127,0)</f>
        <v>354257</v>
      </c>
      <c r="O127" s="43">
        <f>ROUNDDOWN(K127*M127,0)</f>
        <v>22006</v>
      </c>
      <c r="P127" s="43">
        <f>SUM(N127:O127)</f>
        <v>376263</v>
      </c>
      <c r="R127" s="124">
        <v>4</v>
      </c>
      <c r="S127" s="43">
        <f>ROUNDUP(S109*(100+T127)/100,0)</f>
        <v>7802</v>
      </c>
      <c r="T127" s="46">
        <f aca="true" t="shared" si="97" ref="T127:T138">T109</f>
        <v>-0.5</v>
      </c>
      <c r="U127" s="43">
        <f aca="true" t="shared" si="98" ref="U127:U138">ROUNDUP(U109*(100+V127)/100,0)</f>
        <v>714</v>
      </c>
      <c r="V127" s="47">
        <f aca="true" t="shared" si="99" ref="V127:V138">V109</f>
        <v>2</v>
      </c>
      <c r="W127" s="43">
        <f>SUM(S127,U127)</f>
        <v>8516</v>
      </c>
      <c r="X127" s="47">
        <f aca="true" t="shared" si="100" ref="X127:X139">ROUND((W127/W109-1)*100,1)</f>
        <v>-0.3</v>
      </c>
      <c r="Y127" s="42">
        <v>1</v>
      </c>
      <c r="Z127" s="42">
        <v>0.7</v>
      </c>
      <c r="AA127" s="43">
        <f>S127*Y127</f>
        <v>7802</v>
      </c>
      <c r="AB127" s="43">
        <f aca="true" t="shared" si="101" ref="AB127:AB138">ROUNDDOWN(U127*Z127,0)</f>
        <v>499</v>
      </c>
      <c r="AC127" s="43">
        <f>SUM(AA127:AB127)</f>
        <v>8301</v>
      </c>
      <c r="AD127" s="68"/>
      <c r="AE127" s="43">
        <f>ROUNDDOWN(AA127*AD127,0)</f>
        <v>0</v>
      </c>
      <c r="AF127" s="43">
        <f>ROUNDDOWN(AB127*AD127,0)</f>
        <v>0</v>
      </c>
      <c r="AG127" s="43">
        <f>SUM(AE127:AF127)</f>
        <v>0</v>
      </c>
    </row>
    <row r="128" spans="1:33" ht="13.5" customHeight="1">
      <c r="A128" s="124">
        <v>5</v>
      </c>
      <c r="B128" s="62">
        <v>1277</v>
      </c>
      <c r="C128" s="46">
        <f t="shared" si="94"/>
        <v>1.3</v>
      </c>
      <c r="D128" s="43">
        <v>173</v>
      </c>
      <c r="E128" s="47">
        <f t="shared" si="95"/>
        <v>-4.9</v>
      </c>
      <c r="F128" s="43">
        <f aca="true" t="shared" si="102" ref="F128:F139">SUM(B128,D128)</f>
        <v>1450</v>
      </c>
      <c r="G128" s="47">
        <f t="shared" si="96"/>
        <v>0.5</v>
      </c>
      <c r="H128" s="42">
        <v>1</v>
      </c>
      <c r="I128" s="42">
        <v>0.7</v>
      </c>
      <c r="J128" s="43">
        <f aca="true" t="shared" si="103" ref="J128:J133">B128*H128</f>
        <v>1277</v>
      </c>
      <c r="K128" s="43">
        <f>ROUNDDOWN(D128*I128,0)</f>
        <v>121</v>
      </c>
      <c r="L128" s="43">
        <f aca="true" t="shared" si="104" ref="L128:L133">SUM(J128:K128)</f>
        <v>1398</v>
      </c>
      <c r="M128" s="42">
        <f>M127</f>
        <v>44.82</v>
      </c>
      <c r="N128" s="43">
        <f aca="true" t="shared" si="105" ref="N128:N133">ROUNDDOWN(J128*M128,0)</f>
        <v>57235</v>
      </c>
      <c r="O128" s="43">
        <f aca="true" t="shared" si="106" ref="O128:O133">ROUNDDOWN(K128*M128,0)</f>
        <v>5423</v>
      </c>
      <c r="P128" s="43">
        <f aca="true" t="shared" si="107" ref="P128:P135">SUM(N128:O128)</f>
        <v>62658</v>
      </c>
      <c r="R128" s="124">
        <v>5</v>
      </c>
      <c r="S128" s="43">
        <f aca="true" t="shared" si="108" ref="S128:S138">ROUNDUP(S110*(100+T128)/100,0)</f>
        <v>1313</v>
      </c>
      <c r="T128" s="46">
        <f t="shared" si="97"/>
        <v>0.9</v>
      </c>
      <c r="U128" s="43">
        <f t="shared" si="98"/>
        <v>175</v>
      </c>
      <c r="V128" s="47">
        <f t="shared" si="99"/>
        <v>-9.8</v>
      </c>
      <c r="W128" s="43">
        <f aca="true" t="shared" si="109" ref="W128:W137">SUM(S128,U128)</f>
        <v>1488</v>
      </c>
      <c r="X128" s="47">
        <f t="shared" si="100"/>
        <v>-0.4</v>
      </c>
      <c r="Y128" s="42">
        <v>1</v>
      </c>
      <c r="Z128" s="42">
        <v>0.7</v>
      </c>
      <c r="AA128" s="43">
        <f aca="true" t="shared" si="110" ref="AA128:AA133">S128*Y128</f>
        <v>1313</v>
      </c>
      <c r="AB128" s="43">
        <f t="shared" si="101"/>
        <v>122</v>
      </c>
      <c r="AC128" s="43">
        <f aca="true" t="shared" si="111" ref="AC128:AC133">SUM(AA128:AB128)</f>
        <v>1435</v>
      </c>
      <c r="AD128" s="42">
        <f>AD127</f>
        <v>0</v>
      </c>
      <c r="AE128" s="43">
        <f aca="true" t="shared" si="112" ref="AE128:AE133">ROUNDDOWN(AA128*AD128,0)</f>
        <v>0</v>
      </c>
      <c r="AF128" s="43">
        <f aca="true" t="shared" si="113" ref="AF128:AF133">ROUNDDOWN(AB128*AD128,0)</f>
        <v>0</v>
      </c>
      <c r="AG128" s="43">
        <f aca="true" t="shared" si="114" ref="AG128:AG135">SUM(AE128:AF128)</f>
        <v>0</v>
      </c>
    </row>
    <row r="129" spans="1:33" ht="13.5" customHeight="1">
      <c r="A129" s="124">
        <v>6</v>
      </c>
      <c r="B129" s="62">
        <v>1867</v>
      </c>
      <c r="C129" s="46">
        <f t="shared" si="94"/>
        <v>0.1</v>
      </c>
      <c r="D129" s="43">
        <v>127</v>
      </c>
      <c r="E129" s="47">
        <f t="shared" si="95"/>
        <v>-11.2</v>
      </c>
      <c r="F129" s="43">
        <f t="shared" si="102"/>
        <v>1994</v>
      </c>
      <c r="G129" s="47">
        <f t="shared" si="96"/>
        <v>-0.7</v>
      </c>
      <c r="H129" s="42">
        <v>1</v>
      </c>
      <c r="I129" s="42">
        <v>0.7</v>
      </c>
      <c r="J129" s="43">
        <f t="shared" si="103"/>
        <v>1867</v>
      </c>
      <c r="K129" s="43">
        <f aca="true" t="shared" si="115" ref="K129:K138">ROUNDDOWN(D129*I129,0)</f>
        <v>88</v>
      </c>
      <c r="L129" s="43">
        <f t="shared" si="104"/>
        <v>1955</v>
      </c>
      <c r="M129" s="42">
        <f aca="true" t="shared" si="116" ref="M129:M138">M128</f>
        <v>44.82</v>
      </c>
      <c r="N129" s="43">
        <f t="shared" si="105"/>
        <v>83678</v>
      </c>
      <c r="O129" s="43">
        <f t="shared" si="106"/>
        <v>3944</v>
      </c>
      <c r="P129" s="43">
        <f t="shared" si="107"/>
        <v>87622</v>
      </c>
      <c r="R129" s="124">
        <v>6</v>
      </c>
      <c r="S129" s="43">
        <f t="shared" si="108"/>
        <v>1887</v>
      </c>
      <c r="T129" s="46">
        <f t="shared" si="97"/>
        <v>0.1</v>
      </c>
      <c r="U129" s="43">
        <f t="shared" si="98"/>
        <v>134</v>
      </c>
      <c r="V129" s="47">
        <f t="shared" si="99"/>
        <v>1.5</v>
      </c>
      <c r="W129" s="43">
        <f t="shared" si="109"/>
        <v>2021</v>
      </c>
      <c r="X129" s="47">
        <f t="shared" si="100"/>
        <v>0.2</v>
      </c>
      <c r="Y129" s="42">
        <v>1</v>
      </c>
      <c r="Z129" s="42">
        <v>0.7</v>
      </c>
      <c r="AA129" s="43">
        <f t="shared" si="110"/>
        <v>1887</v>
      </c>
      <c r="AB129" s="43">
        <f t="shared" si="101"/>
        <v>93</v>
      </c>
      <c r="AC129" s="43">
        <f t="shared" si="111"/>
        <v>1980</v>
      </c>
      <c r="AD129" s="42">
        <f aca="true" t="shared" si="117" ref="AD129:AD138">AD128</f>
        <v>0</v>
      </c>
      <c r="AE129" s="43">
        <f t="shared" si="112"/>
        <v>0</v>
      </c>
      <c r="AF129" s="43">
        <f t="shared" si="113"/>
        <v>0</v>
      </c>
      <c r="AG129" s="43">
        <f t="shared" si="114"/>
        <v>0</v>
      </c>
    </row>
    <row r="130" spans="1:33" ht="13.5" customHeight="1">
      <c r="A130" s="124">
        <v>7</v>
      </c>
      <c r="B130" s="62">
        <v>2109</v>
      </c>
      <c r="C130" s="46">
        <f t="shared" si="94"/>
        <v>1.1</v>
      </c>
      <c r="D130" s="43">
        <v>979</v>
      </c>
      <c r="E130" s="47">
        <f t="shared" si="95"/>
        <v>0.3</v>
      </c>
      <c r="F130" s="43">
        <f t="shared" si="102"/>
        <v>3088</v>
      </c>
      <c r="G130" s="47">
        <f t="shared" si="96"/>
        <v>0.8</v>
      </c>
      <c r="H130" s="42">
        <v>1</v>
      </c>
      <c r="I130" s="42">
        <v>0.7</v>
      </c>
      <c r="J130" s="43">
        <f t="shared" si="103"/>
        <v>2109</v>
      </c>
      <c r="K130" s="43">
        <f t="shared" si="115"/>
        <v>685</v>
      </c>
      <c r="L130" s="43">
        <f t="shared" si="104"/>
        <v>2794</v>
      </c>
      <c r="M130" s="42">
        <f t="shared" si="116"/>
        <v>44.82</v>
      </c>
      <c r="N130" s="43">
        <f t="shared" si="105"/>
        <v>94525</v>
      </c>
      <c r="O130" s="43">
        <f t="shared" si="106"/>
        <v>30701</v>
      </c>
      <c r="P130" s="43">
        <f t="shared" si="107"/>
        <v>125226</v>
      </c>
      <c r="R130" s="124">
        <v>7</v>
      </c>
      <c r="S130" s="43">
        <f t="shared" si="108"/>
        <v>2203</v>
      </c>
      <c r="T130" s="46">
        <f t="shared" si="97"/>
        <v>1.5</v>
      </c>
      <c r="U130" s="43">
        <f t="shared" si="98"/>
        <v>1041</v>
      </c>
      <c r="V130" s="47">
        <f t="shared" si="99"/>
        <v>2.5</v>
      </c>
      <c r="W130" s="43">
        <f t="shared" si="109"/>
        <v>3244</v>
      </c>
      <c r="X130" s="47">
        <f t="shared" si="100"/>
        <v>1.9</v>
      </c>
      <c r="Y130" s="42">
        <v>1</v>
      </c>
      <c r="Z130" s="42">
        <v>0.7</v>
      </c>
      <c r="AA130" s="43">
        <f t="shared" si="110"/>
        <v>2203</v>
      </c>
      <c r="AB130" s="43">
        <f t="shared" si="101"/>
        <v>728</v>
      </c>
      <c r="AC130" s="43">
        <f t="shared" si="111"/>
        <v>2931</v>
      </c>
      <c r="AD130" s="42">
        <f t="shared" si="117"/>
        <v>0</v>
      </c>
      <c r="AE130" s="43">
        <f t="shared" si="112"/>
        <v>0</v>
      </c>
      <c r="AF130" s="43">
        <f t="shared" si="113"/>
        <v>0</v>
      </c>
      <c r="AG130" s="43">
        <f t="shared" si="114"/>
        <v>0</v>
      </c>
    </row>
    <row r="131" spans="1:33" ht="13.5" customHeight="1">
      <c r="A131" s="124">
        <v>8</v>
      </c>
      <c r="B131" s="62">
        <v>1291</v>
      </c>
      <c r="C131" s="46">
        <f t="shared" si="94"/>
        <v>1.5</v>
      </c>
      <c r="D131" s="43">
        <v>155</v>
      </c>
      <c r="E131" s="47">
        <f t="shared" si="95"/>
        <v>4</v>
      </c>
      <c r="F131" s="43">
        <f t="shared" si="102"/>
        <v>1446</v>
      </c>
      <c r="G131" s="47">
        <f t="shared" si="96"/>
        <v>1.8</v>
      </c>
      <c r="H131" s="42">
        <v>1</v>
      </c>
      <c r="I131" s="42">
        <v>0.7</v>
      </c>
      <c r="J131" s="43">
        <f t="shared" si="103"/>
        <v>1291</v>
      </c>
      <c r="K131" s="43">
        <f t="shared" si="115"/>
        <v>108</v>
      </c>
      <c r="L131" s="43">
        <f t="shared" si="104"/>
        <v>1399</v>
      </c>
      <c r="M131" s="42">
        <f t="shared" si="116"/>
        <v>44.82</v>
      </c>
      <c r="N131" s="43">
        <f t="shared" si="105"/>
        <v>57862</v>
      </c>
      <c r="O131" s="43">
        <f t="shared" si="106"/>
        <v>4840</v>
      </c>
      <c r="P131" s="43">
        <f t="shared" si="107"/>
        <v>62702</v>
      </c>
      <c r="R131" s="125">
        <v>8</v>
      </c>
      <c r="S131" s="43">
        <f t="shared" si="108"/>
        <v>1356</v>
      </c>
      <c r="T131" s="46">
        <f t="shared" si="97"/>
        <v>1.1</v>
      </c>
      <c r="U131" s="43">
        <f t="shared" si="98"/>
        <v>136</v>
      </c>
      <c r="V131" s="47">
        <f t="shared" si="99"/>
        <v>-7.5</v>
      </c>
      <c r="W131" s="60">
        <f t="shared" si="109"/>
        <v>1492</v>
      </c>
      <c r="X131" s="119">
        <f t="shared" si="100"/>
        <v>0.3</v>
      </c>
      <c r="Y131" s="61">
        <v>1</v>
      </c>
      <c r="Z131" s="61">
        <v>0.7</v>
      </c>
      <c r="AA131" s="60">
        <f t="shared" si="110"/>
        <v>1356</v>
      </c>
      <c r="AB131" s="60">
        <f t="shared" si="101"/>
        <v>95</v>
      </c>
      <c r="AC131" s="60">
        <f t="shared" si="111"/>
        <v>1451</v>
      </c>
      <c r="AD131" s="61">
        <f t="shared" si="117"/>
        <v>0</v>
      </c>
      <c r="AE131" s="60">
        <f t="shared" si="112"/>
        <v>0</v>
      </c>
      <c r="AF131" s="60">
        <f t="shared" si="113"/>
        <v>0</v>
      </c>
      <c r="AG131" s="60">
        <f t="shared" si="114"/>
        <v>0</v>
      </c>
    </row>
    <row r="132" spans="1:33" ht="13.5" customHeight="1">
      <c r="A132" s="124">
        <v>9</v>
      </c>
      <c r="B132" s="62">
        <v>1581</v>
      </c>
      <c r="C132" s="46">
        <f t="shared" si="94"/>
        <v>1.8</v>
      </c>
      <c r="D132" s="43">
        <v>388</v>
      </c>
      <c r="E132" s="47">
        <f t="shared" si="95"/>
        <v>-4.4</v>
      </c>
      <c r="F132" s="43">
        <f t="shared" si="102"/>
        <v>1969</v>
      </c>
      <c r="G132" s="47">
        <f t="shared" si="96"/>
        <v>0.5</v>
      </c>
      <c r="H132" s="42">
        <v>1</v>
      </c>
      <c r="I132" s="42">
        <v>0.7</v>
      </c>
      <c r="J132" s="43">
        <f t="shared" si="103"/>
        <v>1581</v>
      </c>
      <c r="K132" s="43">
        <f t="shared" si="115"/>
        <v>271</v>
      </c>
      <c r="L132" s="43">
        <f t="shared" si="104"/>
        <v>1852</v>
      </c>
      <c r="M132" s="42">
        <f t="shared" si="116"/>
        <v>44.82</v>
      </c>
      <c r="N132" s="43">
        <f t="shared" si="105"/>
        <v>70860</v>
      </c>
      <c r="O132" s="43">
        <f t="shared" si="106"/>
        <v>12146</v>
      </c>
      <c r="P132" s="43">
        <f t="shared" si="107"/>
        <v>83006</v>
      </c>
      <c r="R132" s="124">
        <v>9</v>
      </c>
      <c r="S132" s="43">
        <f t="shared" si="108"/>
        <v>1650</v>
      </c>
      <c r="T132" s="46">
        <f t="shared" si="97"/>
        <v>1.6</v>
      </c>
      <c r="U132" s="43">
        <f t="shared" si="98"/>
        <v>456</v>
      </c>
      <c r="V132" s="47">
        <f t="shared" si="99"/>
        <v>9.5</v>
      </c>
      <c r="W132" s="43">
        <f t="shared" si="109"/>
        <v>2106</v>
      </c>
      <c r="X132" s="47">
        <f t="shared" si="100"/>
        <v>3.2</v>
      </c>
      <c r="Y132" s="42">
        <v>1</v>
      </c>
      <c r="Z132" s="42">
        <v>0.7</v>
      </c>
      <c r="AA132" s="43">
        <f t="shared" si="110"/>
        <v>1650</v>
      </c>
      <c r="AB132" s="43">
        <f t="shared" si="101"/>
        <v>319</v>
      </c>
      <c r="AC132" s="43">
        <f t="shared" si="111"/>
        <v>1969</v>
      </c>
      <c r="AD132" s="42">
        <f t="shared" si="117"/>
        <v>0</v>
      </c>
      <c r="AE132" s="43">
        <f t="shared" si="112"/>
        <v>0</v>
      </c>
      <c r="AF132" s="43">
        <f t="shared" si="113"/>
        <v>0</v>
      </c>
      <c r="AG132" s="43">
        <f t="shared" si="114"/>
        <v>0</v>
      </c>
    </row>
    <row r="133" spans="1:33" ht="13.5" customHeight="1">
      <c r="A133" s="124">
        <v>10</v>
      </c>
      <c r="B133" s="62">
        <v>2182</v>
      </c>
      <c r="C133" s="46">
        <f t="shared" si="94"/>
        <v>1.4</v>
      </c>
      <c r="D133" s="43">
        <v>3113</v>
      </c>
      <c r="E133" s="47">
        <f t="shared" si="95"/>
        <v>0.5</v>
      </c>
      <c r="F133" s="43">
        <f t="shared" si="102"/>
        <v>5295</v>
      </c>
      <c r="G133" s="47">
        <f t="shared" si="96"/>
        <v>0.9</v>
      </c>
      <c r="H133" s="42">
        <v>1</v>
      </c>
      <c r="I133" s="42">
        <v>0.7</v>
      </c>
      <c r="J133" s="43">
        <f t="shared" si="103"/>
        <v>2182</v>
      </c>
      <c r="K133" s="43">
        <f t="shared" si="115"/>
        <v>2179</v>
      </c>
      <c r="L133" s="43">
        <f t="shared" si="104"/>
        <v>4361</v>
      </c>
      <c r="M133" s="42">
        <f t="shared" si="116"/>
        <v>44.82</v>
      </c>
      <c r="N133" s="43">
        <f t="shared" si="105"/>
        <v>97797</v>
      </c>
      <c r="O133" s="43">
        <f t="shared" si="106"/>
        <v>97662</v>
      </c>
      <c r="P133" s="43">
        <f t="shared" si="107"/>
        <v>195459</v>
      </c>
      <c r="R133" s="124">
        <v>10</v>
      </c>
      <c r="S133" s="43">
        <f t="shared" si="108"/>
        <v>2262</v>
      </c>
      <c r="T133" s="46">
        <f t="shared" si="97"/>
        <v>1.1</v>
      </c>
      <c r="U133" s="43">
        <f t="shared" si="98"/>
        <v>2741</v>
      </c>
      <c r="V133" s="47">
        <f t="shared" si="99"/>
        <v>-5</v>
      </c>
      <c r="W133" s="43">
        <f t="shared" si="109"/>
        <v>5003</v>
      </c>
      <c r="X133" s="47">
        <f t="shared" si="100"/>
        <v>-2.3</v>
      </c>
      <c r="Y133" s="42">
        <v>1</v>
      </c>
      <c r="Z133" s="42">
        <v>0.7</v>
      </c>
      <c r="AA133" s="43">
        <f t="shared" si="110"/>
        <v>2262</v>
      </c>
      <c r="AB133" s="43">
        <f t="shared" si="101"/>
        <v>1918</v>
      </c>
      <c r="AC133" s="43">
        <f t="shared" si="111"/>
        <v>4180</v>
      </c>
      <c r="AD133" s="42">
        <f t="shared" si="117"/>
        <v>0</v>
      </c>
      <c r="AE133" s="43">
        <f t="shared" si="112"/>
        <v>0</v>
      </c>
      <c r="AF133" s="43">
        <f t="shared" si="113"/>
        <v>0</v>
      </c>
      <c r="AG133" s="43">
        <f t="shared" si="114"/>
        <v>0</v>
      </c>
    </row>
    <row r="134" spans="1:33" ht="13.5" customHeight="1">
      <c r="A134" s="126">
        <v>11</v>
      </c>
      <c r="B134" s="106">
        <v>683</v>
      </c>
      <c r="C134" s="46">
        <f t="shared" si="94"/>
        <v>0.3</v>
      </c>
      <c r="D134" s="106">
        <v>352</v>
      </c>
      <c r="E134" s="47">
        <f t="shared" si="95"/>
        <v>-7.9</v>
      </c>
      <c r="F134" s="43">
        <f t="shared" si="102"/>
        <v>1035</v>
      </c>
      <c r="G134" s="47">
        <f t="shared" si="96"/>
        <v>-2.6</v>
      </c>
      <c r="H134" s="52">
        <v>1</v>
      </c>
      <c r="I134" s="52">
        <v>0.7</v>
      </c>
      <c r="J134" s="49">
        <f>B134*H134</f>
        <v>683</v>
      </c>
      <c r="K134" s="49">
        <f t="shared" si="115"/>
        <v>246</v>
      </c>
      <c r="L134" s="49">
        <f>SUM(J134:K134)</f>
        <v>929</v>
      </c>
      <c r="M134" s="42">
        <f t="shared" si="116"/>
        <v>44.82</v>
      </c>
      <c r="N134" s="49">
        <f>ROUNDDOWN(J134*M134,0)</f>
        <v>30612</v>
      </c>
      <c r="O134" s="49">
        <f>ROUNDDOWN(K134*M134,0)</f>
        <v>11025</v>
      </c>
      <c r="P134" s="49">
        <f t="shared" si="107"/>
        <v>41637</v>
      </c>
      <c r="R134" s="126">
        <v>11</v>
      </c>
      <c r="S134" s="43">
        <f>ROUNDUP(S116*(100+T134)/100,0)</f>
        <v>718</v>
      </c>
      <c r="T134" s="46">
        <f t="shared" si="97"/>
        <v>0.4</v>
      </c>
      <c r="U134" s="43">
        <f t="shared" si="98"/>
        <v>366</v>
      </c>
      <c r="V134" s="47">
        <f t="shared" si="99"/>
        <v>-1.8</v>
      </c>
      <c r="W134" s="43">
        <f t="shared" si="109"/>
        <v>1084</v>
      </c>
      <c r="X134" s="47">
        <f t="shared" si="100"/>
        <v>-0.3</v>
      </c>
      <c r="Y134" s="52">
        <v>1</v>
      </c>
      <c r="Z134" s="52">
        <v>0.7</v>
      </c>
      <c r="AA134" s="49">
        <f>S134*Y134</f>
        <v>718</v>
      </c>
      <c r="AB134" s="49">
        <f t="shared" si="101"/>
        <v>256</v>
      </c>
      <c r="AC134" s="49">
        <f>SUM(AA134:AB134)</f>
        <v>974</v>
      </c>
      <c r="AD134" s="42">
        <f t="shared" si="117"/>
        <v>0</v>
      </c>
      <c r="AE134" s="49">
        <f>ROUNDDOWN(AA134*AD134,0)</f>
        <v>0</v>
      </c>
      <c r="AF134" s="49">
        <f>ROUNDDOWN(AB134*AD134,0)</f>
        <v>0</v>
      </c>
      <c r="AG134" s="49">
        <f t="shared" si="114"/>
        <v>0</v>
      </c>
    </row>
    <row r="135" spans="1:33" ht="13.5" customHeight="1">
      <c r="A135" s="124">
        <v>12</v>
      </c>
      <c r="B135" s="106">
        <v>450</v>
      </c>
      <c r="C135" s="46">
        <f t="shared" si="94"/>
        <v>2.7</v>
      </c>
      <c r="D135" s="106">
        <v>597</v>
      </c>
      <c r="E135" s="47">
        <f t="shared" si="95"/>
        <v>0.2</v>
      </c>
      <c r="F135" s="43">
        <f t="shared" si="102"/>
        <v>1047</v>
      </c>
      <c r="G135" s="47">
        <f t="shared" si="96"/>
        <v>1.3</v>
      </c>
      <c r="H135" s="42">
        <v>1</v>
      </c>
      <c r="I135" s="42">
        <v>0.7</v>
      </c>
      <c r="J135" s="43">
        <f>B135*H135</f>
        <v>450</v>
      </c>
      <c r="K135" s="43">
        <f t="shared" si="115"/>
        <v>417</v>
      </c>
      <c r="L135" s="43">
        <f>SUM(J135:K135)</f>
        <v>867</v>
      </c>
      <c r="M135" s="42">
        <f t="shared" si="116"/>
        <v>44.82</v>
      </c>
      <c r="N135" s="43">
        <f>ROUNDDOWN(J135*M135,0)</f>
        <v>20169</v>
      </c>
      <c r="O135" s="43">
        <f>ROUNDDOWN(K135*M135,0)</f>
        <v>18689</v>
      </c>
      <c r="P135" s="43">
        <f t="shared" si="107"/>
        <v>38858</v>
      </c>
      <c r="R135" s="124">
        <v>12</v>
      </c>
      <c r="S135" s="43">
        <f t="shared" si="108"/>
        <v>477</v>
      </c>
      <c r="T135" s="46">
        <f t="shared" si="97"/>
        <v>0.4</v>
      </c>
      <c r="U135" s="43">
        <f t="shared" si="98"/>
        <v>580</v>
      </c>
      <c r="V135" s="47">
        <f t="shared" si="99"/>
        <v>-1.8</v>
      </c>
      <c r="W135" s="43">
        <f t="shared" si="109"/>
        <v>1057</v>
      </c>
      <c r="X135" s="47">
        <f t="shared" si="100"/>
        <v>-0.8</v>
      </c>
      <c r="Y135" s="42">
        <v>1</v>
      </c>
      <c r="Z135" s="42">
        <v>0.7</v>
      </c>
      <c r="AA135" s="43">
        <f>S135*Y135</f>
        <v>477</v>
      </c>
      <c r="AB135" s="43">
        <f t="shared" si="101"/>
        <v>406</v>
      </c>
      <c r="AC135" s="43">
        <f>SUM(AA135:AB135)</f>
        <v>883</v>
      </c>
      <c r="AD135" s="42">
        <f t="shared" si="117"/>
        <v>0</v>
      </c>
      <c r="AE135" s="43">
        <f>ROUNDDOWN(AA135*AD135,0)</f>
        <v>0</v>
      </c>
      <c r="AF135" s="43">
        <f>ROUNDDOWN(AB135*AD135,0)</f>
        <v>0</v>
      </c>
      <c r="AG135" s="43">
        <f t="shared" si="114"/>
        <v>0</v>
      </c>
    </row>
    <row r="136" spans="1:33" ht="13.5" customHeight="1">
      <c r="A136" s="126">
        <v>1</v>
      </c>
      <c r="B136" s="106">
        <v>3052</v>
      </c>
      <c r="C136" s="46">
        <f t="shared" si="94"/>
        <v>0.8</v>
      </c>
      <c r="D136" s="106">
        <v>617</v>
      </c>
      <c r="E136" s="47">
        <f t="shared" si="95"/>
        <v>-4.2</v>
      </c>
      <c r="F136" s="43">
        <f t="shared" si="102"/>
        <v>3669</v>
      </c>
      <c r="G136" s="47">
        <f t="shared" si="96"/>
        <v>-0.1</v>
      </c>
      <c r="H136" s="52">
        <v>1</v>
      </c>
      <c r="I136" s="52">
        <v>0.7</v>
      </c>
      <c r="J136" s="49">
        <f>B136*H136</f>
        <v>3052</v>
      </c>
      <c r="K136" s="49">
        <f t="shared" si="115"/>
        <v>431</v>
      </c>
      <c r="L136" s="49">
        <f>SUM(J136:K136)</f>
        <v>3483</v>
      </c>
      <c r="M136" s="52">
        <f t="shared" si="116"/>
        <v>44.82</v>
      </c>
      <c r="N136" s="49">
        <f>ROUNDDOWN(J136*M136,0)</f>
        <v>136790</v>
      </c>
      <c r="O136" s="49">
        <f>ROUNDDOWN(K136*M136,0)</f>
        <v>19317</v>
      </c>
      <c r="P136" s="49">
        <f>SUM(N136:O136)</f>
        <v>156107</v>
      </c>
      <c r="R136" s="126">
        <v>1</v>
      </c>
      <c r="S136" s="43">
        <f t="shared" si="108"/>
        <v>3108</v>
      </c>
      <c r="T136" s="46">
        <f t="shared" si="97"/>
        <v>0.4</v>
      </c>
      <c r="U136" s="43">
        <f t="shared" si="98"/>
        <v>631</v>
      </c>
      <c r="V136" s="47">
        <f t="shared" si="99"/>
        <v>-1.8</v>
      </c>
      <c r="W136" s="43">
        <f t="shared" si="109"/>
        <v>3739</v>
      </c>
      <c r="X136" s="47">
        <f t="shared" si="100"/>
        <v>0.1</v>
      </c>
      <c r="Y136" s="52">
        <v>1</v>
      </c>
      <c r="Z136" s="52">
        <v>0.7</v>
      </c>
      <c r="AA136" s="49">
        <f>S136*Y136</f>
        <v>3108</v>
      </c>
      <c r="AB136" s="49">
        <f t="shared" si="101"/>
        <v>441</v>
      </c>
      <c r="AC136" s="49">
        <f>SUM(AA136:AB136)</f>
        <v>3549</v>
      </c>
      <c r="AD136" s="52">
        <f t="shared" si="117"/>
        <v>0</v>
      </c>
      <c r="AE136" s="49">
        <f>ROUNDDOWN(AA136*AD136,0)</f>
        <v>0</v>
      </c>
      <c r="AF136" s="49">
        <f>ROUNDDOWN(AB136*AD136,0)</f>
        <v>0</v>
      </c>
      <c r="AG136" s="49">
        <f>SUM(AE136:AF136)</f>
        <v>0</v>
      </c>
    </row>
    <row r="137" spans="1:33" ht="13.5" customHeight="1">
      <c r="A137" s="124">
        <v>2</v>
      </c>
      <c r="B137" s="106">
        <v>574</v>
      </c>
      <c r="C137" s="46">
        <f t="shared" si="94"/>
        <v>3.6</v>
      </c>
      <c r="D137" s="106">
        <v>375</v>
      </c>
      <c r="E137" s="47">
        <f t="shared" si="95"/>
        <v>7.1</v>
      </c>
      <c r="F137" s="43">
        <f t="shared" si="102"/>
        <v>949</v>
      </c>
      <c r="G137" s="47">
        <f t="shared" si="96"/>
        <v>5</v>
      </c>
      <c r="H137" s="42">
        <v>1</v>
      </c>
      <c r="I137" s="42">
        <v>0.7</v>
      </c>
      <c r="J137" s="43">
        <f>B137*H137</f>
        <v>574</v>
      </c>
      <c r="K137" s="43">
        <f t="shared" si="115"/>
        <v>262</v>
      </c>
      <c r="L137" s="43">
        <f>SUM(J137:K137)</f>
        <v>836</v>
      </c>
      <c r="M137" s="42">
        <f t="shared" si="116"/>
        <v>44.82</v>
      </c>
      <c r="N137" s="43">
        <f>ROUNDDOWN(J137*M137,0)</f>
        <v>25726</v>
      </c>
      <c r="O137" s="43">
        <f>ROUNDDOWN(K137*M137,0)</f>
        <v>11742</v>
      </c>
      <c r="P137" s="43">
        <f>SUM(N137:O137)</f>
        <v>37468</v>
      </c>
      <c r="R137" s="124">
        <v>2</v>
      </c>
      <c r="S137" s="43">
        <f t="shared" si="108"/>
        <v>589</v>
      </c>
      <c r="T137" s="46">
        <f t="shared" si="97"/>
        <v>0.5</v>
      </c>
      <c r="U137" s="43">
        <f t="shared" si="98"/>
        <v>356</v>
      </c>
      <c r="V137" s="47">
        <f t="shared" si="99"/>
        <v>-1.9</v>
      </c>
      <c r="W137" s="43">
        <f t="shared" si="109"/>
        <v>945</v>
      </c>
      <c r="X137" s="47">
        <f t="shared" si="100"/>
        <v>-0.3</v>
      </c>
      <c r="Y137" s="42">
        <v>1</v>
      </c>
      <c r="Z137" s="42">
        <v>0.7</v>
      </c>
      <c r="AA137" s="43">
        <f>S137*Y137</f>
        <v>589</v>
      </c>
      <c r="AB137" s="43">
        <f t="shared" si="101"/>
        <v>249</v>
      </c>
      <c r="AC137" s="43">
        <f>SUM(AA137:AB137)</f>
        <v>838</v>
      </c>
      <c r="AD137" s="42">
        <f t="shared" si="117"/>
        <v>0</v>
      </c>
      <c r="AE137" s="43">
        <f>ROUNDDOWN(AA137*AD137,0)</f>
        <v>0</v>
      </c>
      <c r="AF137" s="43">
        <f>ROUNDDOWN(AB137*AD137,0)</f>
        <v>0</v>
      </c>
      <c r="AG137" s="43">
        <f>SUM(AE137:AF137)</f>
        <v>0</v>
      </c>
    </row>
    <row r="138" spans="1:33" ht="13.5" customHeight="1">
      <c r="A138" s="124">
        <v>3</v>
      </c>
      <c r="B138" s="106">
        <v>1338</v>
      </c>
      <c r="C138" s="46">
        <f t="shared" si="94"/>
        <v>-0.1</v>
      </c>
      <c r="D138" s="106">
        <v>757</v>
      </c>
      <c r="E138" s="47">
        <f t="shared" si="95"/>
        <v>1.3</v>
      </c>
      <c r="F138" s="43">
        <f t="shared" si="102"/>
        <v>2095</v>
      </c>
      <c r="G138" s="47">
        <f t="shared" si="96"/>
        <v>0.4</v>
      </c>
      <c r="H138" s="42">
        <v>1</v>
      </c>
      <c r="I138" s="42">
        <v>0.7</v>
      </c>
      <c r="J138" s="43">
        <f>B138*H138</f>
        <v>1338</v>
      </c>
      <c r="K138" s="43">
        <f t="shared" si="115"/>
        <v>529</v>
      </c>
      <c r="L138" s="43">
        <f>SUM(J138:K138)</f>
        <v>1867</v>
      </c>
      <c r="M138" s="42">
        <f t="shared" si="116"/>
        <v>44.82</v>
      </c>
      <c r="N138" s="43">
        <f>ROUNDDOWN(J138*M138,0)</f>
        <v>59969</v>
      </c>
      <c r="O138" s="43">
        <f>ROUNDDOWN(K138*M138,0)</f>
        <v>23709</v>
      </c>
      <c r="P138" s="43">
        <f>SUM(N138:O138)</f>
        <v>83678</v>
      </c>
      <c r="R138" s="124">
        <v>3</v>
      </c>
      <c r="S138" s="43">
        <f t="shared" si="108"/>
        <v>1372</v>
      </c>
      <c r="T138" s="46">
        <f t="shared" si="97"/>
        <v>0.4</v>
      </c>
      <c r="U138" s="43">
        <f t="shared" si="98"/>
        <v>763</v>
      </c>
      <c r="V138" s="47">
        <f t="shared" si="99"/>
        <v>-1.9</v>
      </c>
      <c r="W138" s="43">
        <f>SUM(S138,U138)</f>
        <v>2135</v>
      </c>
      <c r="X138" s="47">
        <f t="shared" si="100"/>
        <v>-0.4</v>
      </c>
      <c r="Y138" s="42">
        <v>1</v>
      </c>
      <c r="Z138" s="42">
        <v>0.7</v>
      </c>
      <c r="AA138" s="43">
        <f>S138*Y138</f>
        <v>1372</v>
      </c>
      <c r="AB138" s="43">
        <f t="shared" si="101"/>
        <v>534</v>
      </c>
      <c r="AC138" s="43">
        <f>SUM(AA138:AB138)</f>
        <v>1906</v>
      </c>
      <c r="AD138" s="42">
        <f t="shared" si="117"/>
        <v>0</v>
      </c>
      <c r="AE138" s="43">
        <f>ROUNDDOWN(AA138*AD138,0)</f>
        <v>0</v>
      </c>
      <c r="AF138" s="43">
        <f>ROUNDDOWN(AB138*AD138,0)</f>
        <v>0</v>
      </c>
      <c r="AG138" s="43">
        <f>SUM(AE138:AF138)</f>
        <v>0</v>
      </c>
    </row>
    <row r="139" spans="1:33" ht="13.5" customHeight="1">
      <c r="A139" s="124" t="s">
        <v>48</v>
      </c>
      <c r="B139" s="43">
        <f>SUM(B127:B138)</f>
        <v>24308</v>
      </c>
      <c r="C139" s="46">
        <f t="shared" si="94"/>
        <v>0.7</v>
      </c>
      <c r="D139" s="43">
        <f>SUM(D127:D138)</f>
        <v>8335</v>
      </c>
      <c r="E139" s="47">
        <f t="shared" si="95"/>
        <v>0</v>
      </c>
      <c r="F139" s="43">
        <f t="shared" si="102"/>
        <v>32643</v>
      </c>
      <c r="G139" s="47">
        <f t="shared" si="96"/>
        <v>0.5</v>
      </c>
      <c r="H139" s="42"/>
      <c r="I139" s="42"/>
      <c r="J139" s="43">
        <f>SUM(J127:J138)</f>
        <v>24308</v>
      </c>
      <c r="K139" s="43">
        <f>SUM(K127:K138)</f>
        <v>5828</v>
      </c>
      <c r="L139" s="62">
        <f>SUM(L127:L138)</f>
        <v>30136</v>
      </c>
      <c r="M139" s="42"/>
      <c r="N139" s="43">
        <f>SUM(N127:N138)</f>
        <v>1089480</v>
      </c>
      <c r="O139" s="43">
        <f>SUM(O127:O138)</f>
        <v>261204</v>
      </c>
      <c r="P139" s="43">
        <f>SUM(P127:P138)</f>
        <v>1350684</v>
      </c>
      <c r="R139" s="124" t="s">
        <v>48</v>
      </c>
      <c r="S139" s="43">
        <f>SUM(S127:S138)</f>
        <v>24737</v>
      </c>
      <c r="T139" s="46">
        <f>ROUND((S139/S121-1)*100,1)</f>
        <v>0.4</v>
      </c>
      <c r="U139" s="43">
        <f>SUM(U127:U138)</f>
        <v>8093</v>
      </c>
      <c r="V139" s="47">
        <f>ROUND((U139/U121-1)*100,1)</f>
        <v>-1.7</v>
      </c>
      <c r="W139" s="43">
        <f>SUM(S139,U139)</f>
        <v>32830</v>
      </c>
      <c r="X139" s="47">
        <f t="shared" si="100"/>
        <v>-0.1</v>
      </c>
      <c r="Y139" s="42"/>
      <c r="Z139" s="42"/>
      <c r="AA139" s="142">
        <f>SUM(AA127:AA138)</f>
        <v>24737</v>
      </c>
      <c r="AB139" s="142">
        <f>SUM(AB127:AB138)</f>
        <v>5660</v>
      </c>
      <c r="AC139" s="142">
        <f>SUM(AC127:AC138)</f>
        <v>30397</v>
      </c>
      <c r="AD139" s="42"/>
      <c r="AE139" s="43">
        <f>SUM(AE127:AE138)</f>
        <v>0</v>
      </c>
      <c r="AF139" s="43">
        <f>SUM(AF127:AF138)</f>
        <v>0</v>
      </c>
      <c r="AG139" s="43">
        <f>SUM(AG127:AG138)</f>
        <v>0</v>
      </c>
    </row>
    <row r="140" spans="2:12" ht="13.5" customHeight="1">
      <c r="B140" s="91">
        <f>B139-B121</f>
        <v>167</v>
      </c>
      <c r="D140" s="91">
        <f>D139-D121</f>
        <v>0</v>
      </c>
      <c r="F140" s="91">
        <f>F139-F121</f>
        <v>167</v>
      </c>
      <c r="L140" s="91">
        <f>L139-L121</f>
        <v>165</v>
      </c>
    </row>
    <row r="141" spans="2:12" ht="13.5" customHeight="1">
      <c r="B141" s="91"/>
      <c r="D141" s="91"/>
      <c r="F141" s="91"/>
      <c r="L141" s="91"/>
    </row>
    <row r="142" spans="1:19" ht="13.5" customHeight="1">
      <c r="A142" s="33" t="s">
        <v>99</v>
      </c>
      <c r="S142" s="128"/>
    </row>
    <row r="143" spans="1:19" ht="13.5" customHeight="1">
      <c r="A143" s="170" t="s">
        <v>40</v>
      </c>
      <c r="B143" s="159" t="s">
        <v>51</v>
      </c>
      <c r="C143" s="161"/>
      <c r="D143" s="161"/>
      <c r="E143" s="161"/>
      <c r="F143" s="161"/>
      <c r="G143" s="160"/>
      <c r="H143" s="167" t="s">
        <v>42</v>
      </c>
      <c r="I143" s="167"/>
      <c r="J143" s="168" t="s">
        <v>43</v>
      </c>
      <c r="K143" s="168"/>
      <c r="L143" s="168"/>
      <c r="M143" s="169" t="s">
        <v>91</v>
      </c>
      <c r="N143" s="167" t="s">
        <v>45</v>
      </c>
      <c r="O143" s="167"/>
      <c r="P143" s="167"/>
      <c r="R143" s="143" t="s">
        <v>100</v>
      </c>
      <c r="S143" s="144"/>
    </row>
    <row r="144" spans="1:19" ht="26.25">
      <c r="A144" s="171"/>
      <c r="B144" s="131" t="s">
        <v>92</v>
      </c>
      <c r="C144" s="45" t="s">
        <v>52</v>
      </c>
      <c r="D144" s="131" t="s">
        <v>93</v>
      </c>
      <c r="E144" s="45" t="s">
        <v>52</v>
      </c>
      <c r="F144" s="125" t="s">
        <v>48</v>
      </c>
      <c r="G144" s="45" t="s">
        <v>52</v>
      </c>
      <c r="H144" s="132" t="s">
        <v>92</v>
      </c>
      <c r="I144" s="132" t="s">
        <v>93</v>
      </c>
      <c r="J144" s="131" t="s">
        <v>92</v>
      </c>
      <c r="K144" s="131" t="s">
        <v>93</v>
      </c>
      <c r="L144" s="125" t="s">
        <v>48</v>
      </c>
      <c r="M144" s="162"/>
      <c r="N144" s="131" t="s">
        <v>92</v>
      </c>
      <c r="O144" s="131" t="s">
        <v>94</v>
      </c>
      <c r="P144" s="125" t="s">
        <v>48</v>
      </c>
      <c r="R144" s="145" t="s">
        <v>101</v>
      </c>
      <c r="S144" s="144"/>
    </row>
    <row r="145" spans="1:19" ht="13.5" customHeight="1">
      <c r="A145" s="124">
        <v>4</v>
      </c>
      <c r="B145" s="43">
        <v>7903</v>
      </c>
      <c r="C145" s="46">
        <f aca="true" t="shared" si="118" ref="C145:C157">ROUND((B145/B127-1)*100,1)</f>
        <v>0</v>
      </c>
      <c r="D145" s="43">
        <v>718</v>
      </c>
      <c r="E145" s="47">
        <f aca="true" t="shared" si="119" ref="E145:E157">ROUND((D145/D127-1)*100,1)</f>
        <v>2.3</v>
      </c>
      <c r="F145" s="43">
        <f>SUM(B145,D145)</f>
        <v>8621</v>
      </c>
      <c r="G145" s="47">
        <f aca="true" t="shared" si="120" ref="G145:G157">ROUND((F145/F127-1)*100,1)</f>
        <v>0.2</v>
      </c>
      <c r="H145" s="42">
        <v>1</v>
      </c>
      <c r="I145" s="42">
        <v>0.7</v>
      </c>
      <c r="J145" s="43">
        <f>B145*H145</f>
        <v>7903</v>
      </c>
      <c r="K145" s="43">
        <f>ROUNDDOWN(D145*I145,0)</f>
        <v>502</v>
      </c>
      <c r="L145" s="43">
        <f>SUM(J145:K145)</f>
        <v>8405</v>
      </c>
      <c r="M145" s="68">
        <v>56.16</v>
      </c>
      <c r="N145" s="43">
        <f>ROUNDDOWN(J145*M145,0)</f>
        <v>443832</v>
      </c>
      <c r="O145" s="43">
        <f>ROUNDDOWN(K145*M145,0)</f>
        <v>28192</v>
      </c>
      <c r="P145" s="43">
        <f>SUM(N145:O145)</f>
        <v>472024</v>
      </c>
      <c r="S145" s="130"/>
    </row>
    <row r="146" spans="1:19" ht="13.5" customHeight="1">
      <c r="A146" s="124">
        <v>5</v>
      </c>
      <c r="B146" s="43">
        <v>1294</v>
      </c>
      <c r="C146" s="46">
        <f t="shared" si="118"/>
        <v>1.3</v>
      </c>
      <c r="D146" s="43">
        <v>182</v>
      </c>
      <c r="E146" s="47">
        <f t="shared" si="119"/>
        <v>5.2</v>
      </c>
      <c r="F146" s="43">
        <f aca="true" t="shared" si="121" ref="F146:F155">SUM(B146,D146)</f>
        <v>1476</v>
      </c>
      <c r="G146" s="47">
        <f t="shared" si="120"/>
        <v>1.8</v>
      </c>
      <c r="H146" s="42">
        <v>1</v>
      </c>
      <c r="I146" s="42">
        <v>0.7</v>
      </c>
      <c r="J146" s="43">
        <f aca="true" t="shared" si="122" ref="J146:J151">B146*H146</f>
        <v>1294</v>
      </c>
      <c r="K146" s="43">
        <f>ROUNDDOWN(D146*I146,0)</f>
        <v>127</v>
      </c>
      <c r="L146" s="43">
        <f aca="true" t="shared" si="123" ref="L146:L151">SUM(J146:K146)</f>
        <v>1421</v>
      </c>
      <c r="M146" s="42">
        <f>M145</f>
        <v>56.16</v>
      </c>
      <c r="N146" s="43">
        <f aca="true" t="shared" si="124" ref="N146:N151">ROUNDDOWN(J146*M146,0)</f>
        <v>72671</v>
      </c>
      <c r="O146" s="43">
        <f aca="true" t="shared" si="125" ref="O146:O151">ROUNDDOWN(K146*M146,0)</f>
        <v>7132</v>
      </c>
      <c r="P146" s="43">
        <f aca="true" t="shared" si="126" ref="P146:P153">SUM(N146:O146)</f>
        <v>79803</v>
      </c>
      <c r="S146" s="130"/>
    </row>
    <row r="147" spans="1:19" ht="13.5" customHeight="1">
      <c r="A147" s="124">
        <v>6</v>
      </c>
      <c r="B147" s="43">
        <v>1886</v>
      </c>
      <c r="C147" s="46">
        <f t="shared" si="118"/>
        <v>1</v>
      </c>
      <c r="D147" s="43">
        <v>128</v>
      </c>
      <c r="E147" s="47">
        <f t="shared" si="119"/>
        <v>0.8</v>
      </c>
      <c r="F147" s="43">
        <f t="shared" si="121"/>
        <v>2014</v>
      </c>
      <c r="G147" s="47">
        <f t="shared" si="120"/>
        <v>1</v>
      </c>
      <c r="H147" s="42">
        <v>1</v>
      </c>
      <c r="I147" s="42">
        <v>0.7</v>
      </c>
      <c r="J147" s="43">
        <f t="shared" si="122"/>
        <v>1886</v>
      </c>
      <c r="K147" s="43">
        <f>ROUNDDOWN(D147*I147,0)</f>
        <v>89</v>
      </c>
      <c r="L147" s="43">
        <f t="shared" si="123"/>
        <v>1975</v>
      </c>
      <c r="M147" s="42">
        <f aca="true" t="shared" si="127" ref="M147:M156">M146</f>
        <v>56.16</v>
      </c>
      <c r="N147" s="43">
        <f t="shared" si="124"/>
        <v>105917</v>
      </c>
      <c r="O147" s="43">
        <f t="shared" si="125"/>
        <v>4998</v>
      </c>
      <c r="P147" s="43">
        <f t="shared" si="126"/>
        <v>110915</v>
      </c>
      <c r="S147" s="130"/>
    </row>
    <row r="148" spans="1:19" ht="13.5" customHeight="1">
      <c r="A148" s="124">
        <v>7</v>
      </c>
      <c r="B148" s="43">
        <v>2129</v>
      </c>
      <c r="C148" s="46">
        <f t="shared" si="118"/>
        <v>0.9</v>
      </c>
      <c r="D148" s="43">
        <v>976</v>
      </c>
      <c r="E148" s="47">
        <f t="shared" si="119"/>
        <v>-0.3</v>
      </c>
      <c r="F148" s="43">
        <f t="shared" si="121"/>
        <v>3105</v>
      </c>
      <c r="G148" s="47">
        <f t="shared" si="120"/>
        <v>0.6</v>
      </c>
      <c r="H148" s="42">
        <v>1</v>
      </c>
      <c r="I148" s="42">
        <v>0.7</v>
      </c>
      <c r="J148" s="43">
        <f t="shared" si="122"/>
        <v>2129</v>
      </c>
      <c r="K148" s="43">
        <f aca="true" t="shared" si="128" ref="K148:K156">ROUNDDOWN(D148*I148,0)</f>
        <v>683</v>
      </c>
      <c r="L148" s="43">
        <f t="shared" si="123"/>
        <v>2812</v>
      </c>
      <c r="M148" s="42">
        <f t="shared" si="127"/>
        <v>56.16</v>
      </c>
      <c r="N148" s="43">
        <f t="shared" si="124"/>
        <v>119564</v>
      </c>
      <c r="O148" s="43">
        <f t="shared" si="125"/>
        <v>38357</v>
      </c>
      <c r="P148" s="43">
        <f t="shared" si="126"/>
        <v>157921</v>
      </c>
      <c r="S148" s="130"/>
    </row>
    <row r="149" spans="1:19" ht="13.5" customHeight="1">
      <c r="A149" s="124">
        <v>8</v>
      </c>
      <c r="B149" s="43">
        <v>1310</v>
      </c>
      <c r="C149" s="46">
        <f t="shared" si="118"/>
        <v>1.5</v>
      </c>
      <c r="D149" s="43">
        <v>159</v>
      </c>
      <c r="E149" s="47">
        <f t="shared" si="119"/>
        <v>2.6</v>
      </c>
      <c r="F149" s="43">
        <f t="shared" si="121"/>
        <v>1469</v>
      </c>
      <c r="G149" s="47">
        <f t="shared" si="120"/>
        <v>1.6</v>
      </c>
      <c r="H149" s="42">
        <v>1</v>
      </c>
      <c r="I149" s="42">
        <v>0.7</v>
      </c>
      <c r="J149" s="43">
        <f t="shared" si="122"/>
        <v>1310</v>
      </c>
      <c r="K149" s="43">
        <f t="shared" si="128"/>
        <v>111</v>
      </c>
      <c r="L149" s="43">
        <f t="shared" si="123"/>
        <v>1421</v>
      </c>
      <c r="M149" s="42">
        <f t="shared" si="127"/>
        <v>56.16</v>
      </c>
      <c r="N149" s="43">
        <f t="shared" si="124"/>
        <v>73569</v>
      </c>
      <c r="O149" s="43">
        <f t="shared" si="125"/>
        <v>6233</v>
      </c>
      <c r="P149" s="43">
        <f t="shared" si="126"/>
        <v>79802</v>
      </c>
      <c r="S149" s="130"/>
    </row>
    <row r="150" spans="1:19" ht="13.5" customHeight="1">
      <c r="A150" s="124">
        <v>9</v>
      </c>
      <c r="B150" s="43">
        <v>1582</v>
      </c>
      <c r="C150" s="46">
        <f t="shared" si="118"/>
        <v>0.1</v>
      </c>
      <c r="D150" s="43">
        <v>395</v>
      </c>
      <c r="E150" s="47">
        <f t="shared" si="119"/>
        <v>1.8</v>
      </c>
      <c r="F150" s="43">
        <f t="shared" si="121"/>
        <v>1977</v>
      </c>
      <c r="G150" s="47">
        <f t="shared" si="120"/>
        <v>0.4</v>
      </c>
      <c r="H150" s="42">
        <v>1</v>
      </c>
      <c r="I150" s="42">
        <v>0.7</v>
      </c>
      <c r="J150" s="43">
        <f t="shared" si="122"/>
        <v>1582</v>
      </c>
      <c r="K150" s="43">
        <f t="shared" si="128"/>
        <v>276</v>
      </c>
      <c r="L150" s="43">
        <f t="shared" si="123"/>
        <v>1858</v>
      </c>
      <c r="M150" s="42">
        <f t="shared" si="127"/>
        <v>56.16</v>
      </c>
      <c r="N150" s="43">
        <f t="shared" si="124"/>
        <v>88845</v>
      </c>
      <c r="O150" s="43">
        <f t="shared" si="125"/>
        <v>15500</v>
      </c>
      <c r="P150" s="43">
        <f t="shared" si="126"/>
        <v>104345</v>
      </c>
      <c r="S150" s="130"/>
    </row>
    <row r="151" spans="1:19" ht="13.5" customHeight="1">
      <c r="A151" s="124">
        <v>10</v>
      </c>
      <c r="B151" s="43">
        <v>2207</v>
      </c>
      <c r="C151" s="46">
        <f t="shared" si="118"/>
        <v>1.1</v>
      </c>
      <c r="D151" s="43">
        <v>3079</v>
      </c>
      <c r="E151" s="47">
        <f t="shared" si="119"/>
        <v>-1.1</v>
      </c>
      <c r="F151" s="43">
        <f t="shared" si="121"/>
        <v>5286</v>
      </c>
      <c r="G151" s="47">
        <f t="shared" si="120"/>
        <v>-0.2</v>
      </c>
      <c r="H151" s="42">
        <v>1</v>
      </c>
      <c r="I151" s="42">
        <v>0.7</v>
      </c>
      <c r="J151" s="43">
        <f t="shared" si="122"/>
        <v>2207</v>
      </c>
      <c r="K151" s="43">
        <f t="shared" si="128"/>
        <v>2155</v>
      </c>
      <c r="L151" s="43">
        <f t="shared" si="123"/>
        <v>4362</v>
      </c>
      <c r="M151" s="42">
        <f t="shared" si="127"/>
        <v>56.16</v>
      </c>
      <c r="N151" s="43">
        <f t="shared" si="124"/>
        <v>123945</v>
      </c>
      <c r="O151" s="43">
        <f t="shared" si="125"/>
        <v>121024</v>
      </c>
      <c r="P151" s="43">
        <f t="shared" si="126"/>
        <v>244969</v>
      </c>
      <c r="S151" s="130"/>
    </row>
    <row r="152" spans="1:19" ht="13.5" customHeight="1">
      <c r="A152" s="126">
        <v>11</v>
      </c>
      <c r="B152" s="43">
        <v>694</v>
      </c>
      <c r="C152" s="46">
        <f t="shared" si="118"/>
        <v>1.6</v>
      </c>
      <c r="D152" s="43">
        <v>375</v>
      </c>
      <c r="E152" s="47">
        <f t="shared" si="119"/>
        <v>6.5</v>
      </c>
      <c r="F152" s="43">
        <f t="shared" si="121"/>
        <v>1069</v>
      </c>
      <c r="G152" s="47">
        <f t="shared" si="120"/>
        <v>3.3</v>
      </c>
      <c r="H152" s="52">
        <v>1</v>
      </c>
      <c r="I152" s="52">
        <v>0.7</v>
      </c>
      <c r="J152" s="49">
        <f>B152*H152</f>
        <v>694</v>
      </c>
      <c r="K152" s="49">
        <f t="shared" si="128"/>
        <v>262</v>
      </c>
      <c r="L152" s="49">
        <f>SUM(J152:K152)</f>
        <v>956</v>
      </c>
      <c r="M152" s="42">
        <f t="shared" si="127"/>
        <v>56.16</v>
      </c>
      <c r="N152" s="49">
        <f>ROUNDDOWN(J152*M152,0)</f>
        <v>38975</v>
      </c>
      <c r="O152" s="49">
        <f>ROUNDDOWN(K152*M152,0)</f>
        <v>14713</v>
      </c>
      <c r="P152" s="49">
        <f t="shared" si="126"/>
        <v>53688</v>
      </c>
      <c r="S152" s="130"/>
    </row>
    <row r="153" spans="1:19" ht="13.5" customHeight="1">
      <c r="A153" s="124">
        <v>12</v>
      </c>
      <c r="B153" s="43">
        <v>467</v>
      </c>
      <c r="C153" s="46">
        <f t="shared" si="118"/>
        <v>3.8</v>
      </c>
      <c r="D153" s="43">
        <v>587</v>
      </c>
      <c r="E153" s="47">
        <f t="shared" si="119"/>
        <v>-1.7</v>
      </c>
      <c r="F153" s="43">
        <f t="shared" si="121"/>
        <v>1054</v>
      </c>
      <c r="G153" s="47">
        <f t="shared" si="120"/>
        <v>0.7</v>
      </c>
      <c r="H153" s="42">
        <v>1</v>
      </c>
      <c r="I153" s="42">
        <v>0.7</v>
      </c>
      <c r="J153" s="43">
        <f>B153*H153</f>
        <v>467</v>
      </c>
      <c r="K153" s="43">
        <f t="shared" si="128"/>
        <v>410</v>
      </c>
      <c r="L153" s="43">
        <f>SUM(J153:K153)</f>
        <v>877</v>
      </c>
      <c r="M153" s="42">
        <f t="shared" si="127"/>
        <v>56.16</v>
      </c>
      <c r="N153" s="43">
        <f>ROUNDDOWN(J153*M153,0)</f>
        <v>26226</v>
      </c>
      <c r="O153" s="43">
        <f>ROUNDDOWN(K153*M153,0)</f>
        <v>23025</v>
      </c>
      <c r="P153" s="43">
        <f t="shared" si="126"/>
        <v>49251</v>
      </c>
      <c r="S153" s="130"/>
    </row>
    <row r="154" spans="1:19" ht="13.5" customHeight="1">
      <c r="A154" s="126">
        <v>1</v>
      </c>
      <c r="B154" s="43">
        <v>3077</v>
      </c>
      <c r="C154" s="46">
        <f t="shared" si="118"/>
        <v>0.8</v>
      </c>
      <c r="D154" s="43">
        <v>645</v>
      </c>
      <c r="E154" s="47">
        <f t="shared" si="119"/>
        <v>4.5</v>
      </c>
      <c r="F154" s="43">
        <f t="shared" si="121"/>
        <v>3722</v>
      </c>
      <c r="G154" s="47">
        <f t="shared" si="120"/>
        <v>1.4</v>
      </c>
      <c r="H154" s="52">
        <v>1</v>
      </c>
      <c r="I154" s="52">
        <v>0.7</v>
      </c>
      <c r="J154" s="49">
        <f>B154*H154</f>
        <v>3077</v>
      </c>
      <c r="K154" s="49">
        <f t="shared" si="128"/>
        <v>451</v>
      </c>
      <c r="L154" s="49">
        <f>SUM(J154:K154)</f>
        <v>3528</v>
      </c>
      <c r="M154" s="52">
        <f t="shared" si="127"/>
        <v>56.16</v>
      </c>
      <c r="N154" s="49">
        <f>ROUNDDOWN(J154*M154,0)</f>
        <v>172804</v>
      </c>
      <c r="O154" s="49">
        <f>ROUNDDOWN(K154*M154,0)</f>
        <v>25328</v>
      </c>
      <c r="P154" s="49">
        <f>SUM(N154:O154)</f>
        <v>198132</v>
      </c>
      <c r="S154" s="130"/>
    </row>
    <row r="155" spans="1:19" ht="13.5" customHeight="1">
      <c r="A155" s="124">
        <v>2</v>
      </c>
      <c r="B155" s="43">
        <v>577</v>
      </c>
      <c r="C155" s="46">
        <f t="shared" si="118"/>
        <v>0.5</v>
      </c>
      <c r="D155" s="43">
        <v>368</v>
      </c>
      <c r="E155" s="47">
        <f t="shared" si="119"/>
        <v>-1.9</v>
      </c>
      <c r="F155" s="43">
        <f t="shared" si="121"/>
        <v>945</v>
      </c>
      <c r="G155" s="47">
        <f t="shared" si="120"/>
        <v>-0.4</v>
      </c>
      <c r="H155" s="42">
        <v>1</v>
      </c>
      <c r="I155" s="42">
        <v>0.7</v>
      </c>
      <c r="J155" s="43">
        <f>B155*H155</f>
        <v>577</v>
      </c>
      <c r="K155" s="43">
        <f t="shared" si="128"/>
        <v>257</v>
      </c>
      <c r="L155" s="43">
        <f>SUM(J155:K155)</f>
        <v>834</v>
      </c>
      <c r="M155" s="42">
        <f t="shared" si="127"/>
        <v>56.16</v>
      </c>
      <c r="N155" s="43">
        <f>ROUNDDOWN(J155*M155,0)</f>
        <v>32404</v>
      </c>
      <c r="O155" s="43">
        <f>ROUNDDOWN(K155*M155,0)</f>
        <v>14433</v>
      </c>
      <c r="P155" s="43">
        <f>SUM(N155:O155)</f>
        <v>46837</v>
      </c>
      <c r="S155" s="130"/>
    </row>
    <row r="156" spans="1:19" ht="13.5" customHeight="1">
      <c r="A156" s="124">
        <v>3</v>
      </c>
      <c r="B156" s="43">
        <v>1350</v>
      </c>
      <c r="C156" s="46">
        <f t="shared" si="118"/>
        <v>0.9</v>
      </c>
      <c r="D156" s="43">
        <v>766</v>
      </c>
      <c r="E156" s="47">
        <f t="shared" si="119"/>
        <v>1.2</v>
      </c>
      <c r="F156" s="43">
        <f>SUM(B156,D156)</f>
        <v>2116</v>
      </c>
      <c r="G156" s="47">
        <f t="shared" si="120"/>
        <v>1</v>
      </c>
      <c r="H156" s="42">
        <v>1</v>
      </c>
      <c r="I156" s="42">
        <v>0.7</v>
      </c>
      <c r="J156" s="43">
        <f>B156*H156</f>
        <v>1350</v>
      </c>
      <c r="K156" s="43">
        <f t="shared" si="128"/>
        <v>536</v>
      </c>
      <c r="L156" s="43">
        <f>SUM(J156:K156)</f>
        <v>1886</v>
      </c>
      <c r="M156" s="42">
        <f t="shared" si="127"/>
        <v>56.16</v>
      </c>
      <c r="N156" s="43">
        <f>ROUNDDOWN(J156*M156,0)</f>
        <v>75816</v>
      </c>
      <c r="O156" s="43">
        <f>ROUNDDOWN(K156*M156,0)</f>
        <v>30101</v>
      </c>
      <c r="P156" s="43">
        <f>SUM(N156:O156)</f>
        <v>105917</v>
      </c>
      <c r="S156" s="130"/>
    </row>
    <row r="157" spans="1:19" ht="13.5" customHeight="1">
      <c r="A157" s="124" t="s">
        <v>48</v>
      </c>
      <c r="B157" s="43">
        <f>SUM(B145:B156)</f>
        <v>24476</v>
      </c>
      <c r="C157" s="46">
        <f t="shared" si="118"/>
        <v>0.7</v>
      </c>
      <c r="D157" s="43">
        <f>SUM(D145:D156)</f>
        <v>8378</v>
      </c>
      <c r="E157" s="47">
        <f t="shared" si="119"/>
        <v>0.5</v>
      </c>
      <c r="F157" s="43">
        <f>SUM(B157,D157)</f>
        <v>32854</v>
      </c>
      <c r="G157" s="47">
        <f t="shared" si="120"/>
        <v>0.6</v>
      </c>
      <c r="H157" s="42"/>
      <c r="I157" s="42"/>
      <c r="J157" s="43">
        <f>SUM(J145:J156)</f>
        <v>24476</v>
      </c>
      <c r="K157" s="43">
        <f>SUM(K145:K156)</f>
        <v>5859</v>
      </c>
      <c r="L157" s="106">
        <f>SUM(L145:L156)</f>
        <v>30335</v>
      </c>
      <c r="M157" s="42"/>
      <c r="N157" s="43">
        <f>SUM(N145:N156)</f>
        <v>1374568</v>
      </c>
      <c r="O157" s="43">
        <f>SUM(O145:O156)</f>
        <v>329036</v>
      </c>
      <c r="P157" s="43">
        <f>SUM(P145:P156)</f>
        <v>1703604</v>
      </c>
      <c r="R157" s="93"/>
      <c r="S157" s="130"/>
    </row>
    <row r="158" spans="2:12" ht="13.5" customHeight="1">
      <c r="B158" s="91">
        <f>B157-B139</f>
        <v>168</v>
      </c>
      <c r="D158" s="91">
        <f>D157-D139</f>
        <v>43</v>
      </c>
      <c r="F158" s="91">
        <f>F157-F139</f>
        <v>211</v>
      </c>
      <c r="L158" s="91">
        <f>L157-L139</f>
        <v>199</v>
      </c>
    </row>
    <row r="159" ht="14.25">
      <c r="S159" s="128"/>
    </row>
    <row r="160" ht="12.75">
      <c r="S160" s="172"/>
    </row>
    <row r="161" ht="12.75">
      <c r="S161" s="172"/>
    </row>
    <row r="162" ht="12.75">
      <c r="S162" s="130"/>
    </row>
    <row r="163" spans="19:21" ht="12.75">
      <c r="S163" s="130"/>
      <c r="T163" s="91"/>
      <c r="U163" s="91"/>
    </row>
    <row r="164" spans="18:21" ht="12.75">
      <c r="R164" s="107"/>
      <c r="S164" s="130"/>
      <c r="T164" s="91"/>
      <c r="U164" s="91"/>
    </row>
    <row r="165" spans="19:21" ht="12.75">
      <c r="S165" s="130"/>
      <c r="T165" s="91"/>
      <c r="U165" s="91"/>
    </row>
    <row r="166" spans="19:20" ht="12.75">
      <c r="S166" s="130"/>
      <c r="T166" s="44"/>
    </row>
    <row r="167" ht="12.75">
      <c r="S167" s="130"/>
    </row>
    <row r="168" ht="12.75">
      <c r="S168" s="130"/>
    </row>
    <row r="169" ht="12.75">
      <c r="S169" s="130"/>
    </row>
    <row r="170" spans="18:19" ht="12.75">
      <c r="R170" s="107"/>
      <c r="S170" s="130"/>
    </row>
    <row r="171" spans="18:19" ht="12.75">
      <c r="R171" s="107"/>
      <c r="S171" s="130"/>
    </row>
    <row r="172" ht="12.75">
      <c r="S172" s="130"/>
    </row>
    <row r="173" ht="12.75">
      <c r="S173" s="130"/>
    </row>
    <row r="174" ht="12.75">
      <c r="S174" s="130"/>
    </row>
    <row r="176" ht="14.25">
      <c r="S176" s="128"/>
    </row>
    <row r="177" ht="12.75">
      <c r="S177" s="172"/>
    </row>
    <row r="178" ht="12.75">
      <c r="S178" s="172"/>
    </row>
    <row r="179" ht="12.75">
      <c r="S179" s="130"/>
    </row>
    <row r="180" ht="12.75">
      <c r="S180" s="130"/>
    </row>
    <row r="181" ht="12.75">
      <c r="S181" s="130"/>
    </row>
    <row r="182" ht="12.75">
      <c r="S182" s="130"/>
    </row>
    <row r="183" ht="12.75">
      <c r="S183" s="130"/>
    </row>
    <row r="184" ht="12.75">
      <c r="S184" s="130"/>
    </row>
    <row r="185" ht="12.75">
      <c r="S185" s="130"/>
    </row>
    <row r="186" ht="12.75">
      <c r="S186" s="130"/>
    </row>
    <row r="187" ht="12.75">
      <c r="S187" s="130"/>
    </row>
    <row r="188" ht="12.75">
      <c r="S188" s="130"/>
    </row>
    <row r="189" ht="12.75">
      <c r="S189" s="130"/>
    </row>
    <row r="190" ht="12.75">
      <c r="S190" s="130"/>
    </row>
    <row r="191" ht="12.75">
      <c r="S191" s="130"/>
    </row>
  </sheetData>
  <sheetProtection/>
  <mergeCells count="79">
    <mergeCell ref="S177:S178"/>
    <mergeCell ref="A143:A144"/>
    <mergeCell ref="B143:G143"/>
    <mergeCell ref="H143:I143"/>
    <mergeCell ref="J143:L143"/>
    <mergeCell ref="M143:M144"/>
    <mergeCell ref="N143:P143"/>
    <mergeCell ref="S125:X125"/>
    <mergeCell ref="Y125:Z125"/>
    <mergeCell ref="AA125:AC125"/>
    <mergeCell ref="AD125:AD126"/>
    <mergeCell ref="AE125:AG125"/>
    <mergeCell ref="S160:S161"/>
    <mergeCell ref="AA107:AC107"/>
    <mergeCell ref="AD107:AD108"/>
    <mergeCell ref="AE107:AG107"/>
    <mergeCell ref="A125:A126"/>
    <mergeCell ref="B125:G125"/>
    <mergeCell ref="H125:I125"/>
    <mergeCell ref="J125:L125"/>
    <mergeCell ref="M125:M126"/>
    <mergeCell ref="N125:P125"/>
    <mergeCell ref="R125:R126"/>
    <mergeCell ref="AE89:AG89"/>
    <mergeCell ref="A107:A108"/>
    <mergeCell ref="B107:G107"/>
    <mergeCell ref="H107:I107"/>
    <mergeCell ref="J107:L107"/>
    <mergeCell ref="M107:M108"/>
    <mergeCell ref="N107:P107"/>
    <mergeCell ref="R107:R108"/>
    <mergeCell ref="S107:X107"/>
    <mergeCell ref="Y107:Z107"/>
    <mergeCell ref="R89:R90"/>
    <mergeCell ref="S89:X89"/>
    <mergeCell ref="A72:A73"/>
    <mergeCell ref="Y89:Z89"/>
    <mergeCell ref="AA89:AC89"/>
    <mergeCell ref="AD89:AD90"/>
    <mergeCell ref="A89:A90"/>
    <mergeCell ref="B89:G89"/>
    <mergeCell ref="H89:I89"/>
    <mergeCell ref="J89:L89"/>
    <mergeCell ref="M89:M90"/>
    <mergeCell ref="N89:P89"/>
    <mergeCell ref="B72:G72"/>
    <mergeCell ref="H72:I72"/>
    <mergeCell ref="J72:L72"/>
    <mergeCell ref="M72:M73"/>
    <mergeCell ref="N72:P72"/>
    <mergeCell ref="S38:S39"/>
    <mergeCell ref="S55:S56"/>
    <mergeCell ref="S72:S73"/>
    <mergeCell ref="A55:A56"/>
    <mergeCell ref="B55:G55"/>
    <mergeCell ref="H55:I55"/>
    <mergeCell ref="J55:L55"/>
    <mergeCell ref="M55:M56"/>
    <mergeCell ref="N55:P55"/>
    <mergeCell ref="N21:P21"/>
    <mergeCell ref="S21:S22"/>
    <mergeCell ref="A4:A5"/>
    <mergeCell ref="B4:G4"/>
    <mergeCell ref="A38:A39"/>
    <mergeCell ref="B38:G38"/>
    <mergeCell ref="H38:I38"/>
    <mergeCell ref="J38:L38"/>
    <mergeCell ref="M38:M39"/>
    <mergeCell ref="N38:P38"/>
    <mergeCell ref="H4:I4"/>
    <mergeCell ref="J4:L4"/>
    <mergeCell ref="M4:M5"/>
    <mergeCell ref="N4:P4"/>
    <mergeCell ref="S4:S5"/>
    <mergeCell ref="A21:A22"/>
    <mergeCell ref="B21:G21"/>
    <mergeCell ref="H21:I21"/>
    <mergeCell ref="J21:L21"/>
    <mergeCell ref="M21:M22"/>
  </mergeCells>
  <printOptions horizontalCentered="1"/>
  <pageMargins left="0.31496062992125984" right="0.31496062992125984" top="0.7480314960629921" bottom="0.5511811023622047" header="0.31496062992125984" footer="0.31496062992125984"/>
  <pageSetup fitToHeight="0" horizontalDpi="600" verticalDpi="600" orientation="portrait" paperSize="9" scale="78" r:id="rId1"/>
  <rowBreaks count="1" manualBreakCount="1">
    <brk id="158" max="33" man="1"/>
  </rowBreaks>
  <colBreaks count="1" manualBreakCount="1">
    <brk id="17" max="1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3"/>
  <sheetViews>
    <sheetView view="pageBreakPreview" zoomScaleSheetLayoutView="100" zoomScalePageLayoutView="0" workbookViewId="0" topLeftCell="A155">
      <selection activeCell="K168" sqref="K168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3" max="13" width="9.140625" style="0" bestFit="1" customWidth="1"/>
    <col min="14" max="16" width="10.7109375" style="0" customWidth="1"/>
    <col min="17" max="17" width="5.28125" style="0" customWidth="1"/>
    <col min="18" max="18" width="9.28125" style="0" bestFit="1" customWidth="1"/>
  </cols>
  <sheetData>
    <row r="1" ht="14.25">
      <c r="A1" s="32" t="s">
        <v>38</v>
      </c>
    </row>
    <row r="2" ht="9" customHeight="1"/>
    <row r="3" ht="14.25" hidden="1">
      <c r="A3" s="33" t="s">
        <v>39</v>
      </c>
    </row>
    <row r="4" spans="1:16" ht="12.75" hidden="1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 hidden="1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115" t="s">
        <v>46</v>
      </c>
      <c r="K5" s="115" t="s">
        <v>47</v>
      </c>
      <c r="L5" s="115" t="s">
        <v>48</v>
      </c>
      <c r="M5" s="163"/>
      <c r="N5" s="115" t="s">
        <v>46</v>
      </c>
      <c r="O5" s="115" t="s">
        <v>49</v>
      </c>
      <c r="P5" s="115" t="s">
        <v>48</v>
      </c>
    </row>
    <row r="6" spans="1:16" ht="12.75" hidden="1">
      <c r="A6" s="117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 hidden="1">
      <c r="A7" s="117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 hidden="1">
      <c r="A8" s="117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 hidden="1">
      <c r="A9" s="117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 hidden="1">
      <c r="A10" s="117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 hidden="1">
      <c r="A11" s="117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 hidden="1">
      <c r="A12" s="117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 hidden="1">
      <c r="A13" s="117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 hidden="1">
      <c r="A14" s="117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 hidden="1">
      <c r="A15" s="117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 hidden="1">
      <c r="A16" s="117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 hidden="1">
      <c r="A17" s="117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 hidden="1">
      <c r="A18" s="117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 hidden="1">
      <c r="R19" s="44"/>
    </row>
    <row r="20" spans="1:18" ht="14.25" hidden="1">
      <c r="A20" s="33" t="s">
        <v>50</v>
      </c>
      <c r="R20" s="44"/>
    </row>
    <row r="21" spans="1:18" ht="12.75" hidden="1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 hidden="1">
      <c r="A22" s="166"/>
      <c r="B22" s="115" t="s">
        <v>46</v>
      </c>
      <c r="C22" s="45" t="s">
        <v>52</v>
      </c>
      <c r="D22" s="115" t="s">
        <v>47</v>
      </c>
      <c r="E22" s="45" t="s">
        <v>52</v>
      </c>
      <c r="F22" s="115" t="s">
        <v>48</v>
      </c>
      <c r="G22" s="45" t="s">
        <v>52</v>
      </c>
      <c r="H22" s="36" t="s">
        <v>46</v>
      </c>
      <c r="I22" s="36" t="s">
        <v>47</v>
      </c>
      <c r="J22" s="115" t="s">
        <v>46</v>
      </c>
      <c r="K22" s="115" t="s">
        <v>47</v>
      </c>
      <c r="L22" s="115" t="s">
        <v>48</v>
      </c>
      <c r="M22" s="162"/>
      <c r="N22" s="115" t="s">
        <v>46</v>
      </c>
      <c r="O22" s="115" t="s">
        <v>49</v>
      </c>
      <c r="P22" s="115" t="s">
        <v>48</v>
      </c>
      <c r="R22" s="44"/>
    </row>
    <row r="23" spans="1:18" ht="12.75" hidden="1">
      <c r="A23" s="117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 hidden="1">
      <c r="A24" s="117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 hidden="1">
      <c r="A25" s="117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 hidden="1">
      <c r="A26" s="117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 hidden="1">
      <c r="A27" s="117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 hidden="1">
      <c r="A28" s="117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 hidden="1">
      <c r="A29" s="117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 hidden="1">
      <c r="A30" s="116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 hidden="1">
      <c r="A31" s="117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 hidden="1">
      <c r="A32" s="116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 hidden="1">
      <c r="A33" s="117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 hidden="1">
      <c r="A34" s="117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 hidden="1">
      <c r="A35" s="117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 hidden="1">
      <c r="R36" s="44"/>
    </row>
    <row r="37" spans="1:18" ht="14.25" hidden="1">
      <c r="A37" s="33" t="s">
        <v>53</v>
      </c>
      <c r="R37" s="44"/>
    </row>
    <row r="38" spans="1:18" ht="12.75" hidden="1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 hidden="1">
      <c r="A39" s="166"/>
      <c r="B39" s="115" t="s">
        <v>46</v>
      </c>
      <c r="C39" s="45" t="s">
        <v>52</v>
      </c>
      <c r="D39" s="115" t="s">
        <v>47</v>
      </c>
      <c r="E39" s="45" t="s">
        <v>52</v>
      </c>
      <c r="F39" s="115" t="s">
        <v>48</v>
      </c>
      <c r="G39" s="45" t="s">
        <v>52</v>
      </c>
      <c r="H39" s="36" t="s">
        <v>46</v>
      </c>
      <c r="I39" s="36" t="s">
        <v>47</v>
      </c>
      <c r="J39" s="115" t="s">
        <v>46</v>
      </c>
      <c r="K39" s="115" t="s">
        <v>47</v>
      </c>
      <c r="L39" s="115" t="s">
        <v>48</v>
      </c>
      <c r="M39" s="162"/>
      <c r="N39" s="115" t="s">
        <v>46</v>
      </c>
      <c r="O39" s="115" t="s">
        <v>49</v>
      </c>
      <c r="P39" s="115" t="s">
        <v>48</v>
      </c>
      <c r="R39" s="44"/>
    </row>
    <row r="40" spans="1:18" ht="12.75" hidden="1">
      <c r="A40" s="117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 hidden="1">
      <c r="A41" s="117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 hidden="1">
      <c r="A42" s="117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 hidden="1">
      <c r="A43" s="117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 hidden="1">
      <c r="A44" s="117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 hidden="1">
      <c r="A45" s="117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 hidden="1">
      <c r="A46" s="117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 hidden="1">
      <c r="A47" s="116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 hidden="1">
      <c r="A48" s="115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 hidden="1">
      <c r="A49" s="117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 hidden="1">
      <c r="A50" s="117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 hidden="1">
      <c r="A51" s="117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 hidden="1">
      <c r="A52" s="117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 hidden="1">
      <c r="B53" s="66"/>
      <c r="D53" s="67"/>
      <c r="R53" s="44"/>
    </row>
    <row r="54" spans="1:18" ht="14.25" hidden="1">
      <c r="A54" s="33" t="s">
        <v>58</v>
      </c>
      <c r="R54" s="44"/>
    </row>
    <row r="55" spans="1:18" ht="12.75" hidden="1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59" t="s">
        <v>42</v>
      </c>
      <c r="I55" s="160"/>
      <c r="J55" s="159" t="s">
        <v>43</v>
      </c>
      <c r="K55" s="161"/>
      <c r="L55" s="160"/>
      <c r="M55" s="162" t="s">
        <v>44</v>
      </c>
      <c r="N55" s="159" t="s">
        <v>45</v>
      </c>
      <c r="O55" s="161"/>
      <c r="P55" s="160"/>
      <c r="R55" s="53"/>
    </row>
    <row r="56" spans="1:18" ht="12.75" hidden="1">
      <c r="A56" s="166"/>
      <c r="B56" s="115" t="s">
        <v>46</v>
      </c>
      <c r="C56" s="45" t="s">
        <v>52</v>
      </c>
      <c r="D56" s="115" t="s">
        <v>47</v>
      </c>
      <c r="E56" s="45" t="s">
        <v>52</v>
      </c>
      <c r="F56" s="115" t="s">
        <v>48</v>
      </c>
      <c r="G56" s="45" t="s">
        <v>52</v>
      </c>
      <c r="H56" s="36" t="s">
        <v>46</v>
      </c>
      <c r="I56" s="36" t="s">
        <v>47</v>
      </c>
      <c r="J56" s="115" t="s">
        <v>46</v>
      </c>
      <c r="K56" s="115" t="s">
        <v>47</v>
      </c>
      <c r="L56" s="115" t="s">
        <v>48</v>
      </c>
      <c r="M56" s="163"/>
      <c r="N56" s="115" t="s">
        <v>46</v>
      </c>
      <c r="O56" s="115" t="s">
        <v>49</v>
      </c>
      <c r="P56" s="115" t="s">
        <v>48</v>
      </c>
      <c r="R56" s="44"/>
    </row>
    <row r="57" spans="1:18" ht="12.75" hidden="1">
      <c r="A57" s="117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 hidden="1">
      <c r="A58" s="117">
        <v>5</v>
      </c>
      <c r="B58" s="43">
        <v>1212</v>
      </c>
      <c r="C58" s="46">
        <f>ROUND((B58/B41-1)*100,1)</f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 hidden="1">
      <c r="A59" s="117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 hidden="1">
      <c r="A60" s="117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 hidden="1">
      <c r="A61" s="117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 hidden="1">
      <c r="A62" s="117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 hidden="1">
      <c r="A63" s="117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 hidden="1">
      <c r="A64" s="116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 hidden="1">
      <c r="A65" s="117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 hidden="1">
      <c r="A66" s="116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 hidden="1">
      <c r="A67" s="117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 hidden="1">
      <c r="A68" s="117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 hidden="1">
      <c r="A69" s="117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12" ht="12.75" hidden="1">
      <c r="B70" s="91">
        <f>B69-B52</f>
        <v>261</v>
      </c>
      <c r="D70" s="91">
        <f>D69-D52</f>
        <v>449</v>
      </c>
      <c r="F70" s="91">
        <f>F69-F52</f>
        <v>710</v>
      </c>
      <c r="L70" s="91">
        <f>L69-L52</f>
        <v>577</v>
      </c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115" t="s">
        <v>46</v>
      </c>
      <c r="C73" s="45" t="s">
        <v>52</v>
      </c>
      <c r="D73" s="115" t="s">
        <v>47</v>
      </c>
      <c r="E73" s="45" t="s">
        <v>52</v>
      </c>
      <c r="F73" s="115" t="s">
        <v>48</v>
      </c>
      <c r="G73" s="45" t="s">
        <v>52</v>
      </c>
      <c r="H73" s="36" t="s">
        <v>46</v>
      </c>
      <c r="I73" s="36" t="s">
        <v>47</v>
      </c>
      <c r="J73" s="115" t="s">
        <v>46</v>
      </c>
      <c r="K73" s="115" t="s">
        <v>47</v>
      </c>
      <c r="L73" s="115" t="s">
        <v>48</v>
      </c>
      <c r="M73" s="162"/>
      <c r="N73" s="115" t="s">
        <v>46</v>
      </c>
      <c r="O73" s="115" t="s">
        <v>49</v>
      </c>
      <c r="P73" s="115" t="s">
        <v>48</v>
      </c>
    </row>
    <row r="74" spans="1:18" ht="12.75">
      <c r="A74" s="117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117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117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117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117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117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117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116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117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116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117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117">
        <v>3</v>
      </c>
      <c r="B85" s="62">
        <v>1326</v>
      </c>
      <c r="C85" s="64">
        <f t="shared" si="46"/>
        <v>1.8</v>
      </c>
      <c r="D85" s="62">
        <v>711</v>
      </c>
      <c r="E85" s="63">
        <f t="shared" si="47"/>
        <v>-1.1</v>
      </c>
      <c r="F85" s="43">
        <f>SUM(B85,D85)</f>
        <v>2037</v>
      </c>
      <c r="G85" s="63">
        <f t="shared" si="49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0.4554772581678411</v>
      </c>
    </row>
    <row r="86" spans="1:18" ht="12.75">
      <c r="A86" s="117" t="s">
        <v>48</v>
      </c>
      <c r="B86" s="43">
        <f>SUM(B74:B85)</f>
        <v>23992</v>
      </c>
      <c r="C86" s="46">
        <f t="shared" si="46"/>
        <v>1.2</v>
      </c>
      <c r="D86" s="43">
        <f>SUM(D74:D85)</f>
        <v>7832</v>
      </c>
      <c r="E86" s="63">
        <f t="shared" si="47"/>
        <v>4.1</v>
      </c>
      <c r="F86" s="43">
        <f>SUM(F74:F85)</f>
        <v>31824</v>
      </c>
      <c r="G86" s="63">
        <f t="shared" si="49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0.3282068474206931</v>
      </c>
    </row>
    <row r="87" spans="2:12" ht="12.75">
      <c r="B87" s="91">
        <f>B86-B69</f>
        <v>294</v>
      </c>
      <c r="D87" s="91">
        <f>D86-D69</f>
        <v>308</v>
      </c>
      <c r="F87" s="91">
        <f>F86-F69</f>
        <v>602</v>
      </c>
      <c r="L87" s="91">
        <f>L86-L69</f>
        <v>509</v>
      </c>
    </row>
    <row r="88" ht="14.25">
      <c r="A88" s="33" t="s">
        <v>68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115" t="s">
        <v>46</v>
      </c>
      <c r="C90" s="45" t="s">
        <v>52</v>
      </c>
      <c r="D90" s="115" t="s">
        <v>47</v>
      </c>
      <c r="E90" s="45" t="s">
        <v>52</v>
      </c>
      <c r="F90" s="115" t="s">
        <v>48</v>
      </c>
      <c r="G90" s="45" t="s">
        <v>52</v>
      </c>
      <c r="H90" s="36" t="s">
        <v>46</v>
      </c>
      <c r="I90" s="36" t="s">
        <v>47</v>
      </c>
      <c r="J90" s="115" t="s">
        <v>46</v>
      </c>
      <c r="K90" s="115" t="s">
        <v>47</v>
      </c>
      <c r="L90" s="115" t="s">
        <v>48</v>
      </c>
      <c r="M90" s="162"/>
      <c r="N90" s="115" t="s">
        <v>46</v>
      </c>
      <c r="O90" s="115" t="s">
        <v>49</v>
      </c>
      <c r="P90" s="115" t="s">
        <v>48</v>
      </c>
    </row>
    <row r="91" spans="1:18" ht="12.75">
      <c r="A91" s="117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  <c r="R91" s="44">
        <f aca="true" t="shared" si="59" ref="R91:R96">D91/B80</f>
        <v>0.3018779342723005</v>
      </c>
    </row>
    <row r="92" spans="1:18" ht="12.75">
      <c r="A92" s="117">
        <v>5</v>
      </c>
      <c r="B92" s="43">
        <v>1238</v>
      </c>
      <c r="C92" s="46">
        <f aca="true" t="shared" si="60" ref="C92:C102">ROUND((B92/B75-1)*100,1)</f>
        <v>-0.5</v>
      </c>
      <c r="D92" s="43">
        <v>160</v>
      </c>
      <c r="E92" s="47">
        <f aca="true" t="shared" si="61" ref="E92:E103">ROUND((D92/D75-1)*100,1)</f>
        <v>-13.5</v>
      </c>
      <c r="F92" s="43">
        <f aca="true" t="shared" si="62" ref="F92:F103">SUM(B92,D92)</f>
        <v>1398</v>
      </c>
      <c r="G92" s="47">
        <f aca="true" t="shared" si="63" ref="G92:G103">ROUND((F92/F75-1)*100,1)</f>
        <v>-2.2</v>
      </c>
      <c r="H92" s="42">
        <v>1</v>
      </c>
      <c r="I92" s="42">
        <v>0.7</v>
      </c>
      <c r="J92" s="43">
        <f aca="true" t="shared" si="64" ref="J92:J97">B92*H92</f>
        <v>1238</v>
      </c>
      <c r="K92" s="43">
        <f aca="true" t="shared" si="65" ref="K92:K97">ROUNDDOWN(D92*I92,0)</f>
        <v>112</v>
      </c>
      <c r="L92" s="43">
        <f aca="true" t="shared" si="66" ref="L92:L97">SUM(J92:K92)</f>
        <v>1350</v>
      </c>
      <c r="M92" s="42">
        <f>M91</f>
        <v>0</v>
      </c>
      <c r="N92" s="43">
        <f aca="true" t="shared" si="67" ref="N92:N97">ROUNDDOWN(J92*M92,0)</f>
        <v>0</v>
      </c>
      <c r="O92" s="43">
        <f aca="true" t="shared" si="68" ref="O92:O97">ROUNDDOWN(K92*M92,0)</f>
        <v>0</v>
      </c>
      <c r="P92" s="43">
        <f aca="true" t="shared" si="69" ref="P92:P99">SUM(N92:O92)</f>
        <v>0</v>
      </c>
      <c r="R92" s="44">
        <f t="shared" si="59"/>
        <v>0.24390243902439024</v>
      </c>
    </row>
    <row r="93" spans="1:18" ht="12.75">
      <c r="A93" s="117">
        <v>6</v>
      </c>
      <c r="B93" s="43">
        <v>1863</v>
      </c>
      <c r="C93" s="46">
        <f t="shared" si="60"/>
        <v>1.2</v>
      </c>
      <c r="D93" s="43">
        <v>124</v>
      </c>
      <c r="E93" s="47">
        <f t="shared" si="61"/>
        <v>5.1</v>
      </c>
      <c r="F93" s="43">
        <f t="shared" si="62"/>
        <v>1987</v>
      </c>
      <c r="G93" s="47">
        <f t="shared" si="63"/>
        <v>1.4</v>
      </c>
      <c r="H93" s="42">
        <v>1</v>
      </c>
      <c r="I93" s="42">
        <v>0.7</v>
      </c>
      <c r="J93" s="43">
        <f t="shared" si="64"/>
        <v>1863</v>
      </c>
      <c r="K93" s="43">
        <f t="shared" si="65"/>
        <v>86</v>
      </c>
      <c r="L93" s="43">
        <f t="shared" si="66"/>
        <v>1949</v>
      </c>
      <c r="M93" s="42">
        <f aca="true" t="shared" si="70" ref="M93:M102">M92</f>
        <v>0</v>
      </c>
      <c r="N93" s="43">
        <f t="shared" si="67"/>
        <v>0</v>
      </c>
      <c r="O93" s="43">
        <f t="shared" si="68"/>
        <v>0</v>
      </c>
      <c r="P93" s="43">
        <f t="shared" si="69"/>
        <v>0</v>
      </c>
      <c r="R93" s="44">
        <f t="shared" si="59"/>
        <v>0.28440366972477066</v>
      </c>
    </row>
    <row r="94" spans="1:18" ht="12.75">
      <c r="A94" s="117">
        <v>7</v>
      </c>
      <c r="B94" s="43">
        <v>2103</v>
      </c>
      <c r="C94" s="46">
        <f t="shared" si="60"/>
        <v>0.6</v>
      </c>
      <c r="D94" s="43">
        <v>915</v>
      </c>
      <c r="E94" s="47">
        <f t="shared" si="61"/>
        <v>2</v>
      </c>
      <c r="F94" s="43">
        <f t="shared" si="62"/>
        <v>3018</v>
      </c>
      <c r="G94" s="47">
        <f t="shared" si="63"/>
        <v>1</v>
      </c>
      <c r="H94" s="42">
        <v>1</v>
      </c>
      <c r="I94" s="42">
        <v>0.7</v>
      </c>
      <c r="J94" s="43">
        <f t="shared" si="64"/>
        <v>2103</v>
      </c>
      <c r="K94" s="43">
        <f t="shared" si="65"/>
        <v>640</v>
      </c>
      <c r="L94" s="43">
        <f t="shared" si="66"/>
        <v>2743</v>
      </c>
      <c r="M94" s="42">
        <f t="shared" si="70"/>
        <v>0</v>
      </c>
      <c r="N94" s="43">
        <f t="shared" si="67"/>
        <v>0</v>
      </c>
      <c r="O94" s="43">
        <f t="shared" si="68"/>
        <v>0</v>
      </c>
      <c r="P94" s="43">
        <f t="shared" si="69"/>
        <v>0</v>
      </c>
      <c r="R94" s="44">
        <f t="shared" si="59"/>
        <v>0.30581550802139035</v>
      </c>
    </row>
    <row r="95" spans="1:18" ht="12.75">
      <c r="A95" s="117">
        <v>8</v>
      </c>
      <c r="B95" s="43">
        <v>1280</v>
      </c>
      <c r="C95" s="46">
        <f t="shared" si="60"/>
        <v>0.8</v>
      </c>
      <c r="D95" s="43">
        <v>149</v>
      </c>
      <c r="E95" s="47">
        <f t="shared" si="61"/>
        <v>-6.3</v>
      </c>
      <c r="F95" s="43">
        <f t="shared" si="62"/>
        <v>1429</v>
      </c>
      <c r="G95" s="47">
        <f t="shared" si="63"/>
        <v>0</v>
      </c>
      <c r="H95" s="42">
        <v>1</v>
      </c>
      <c r="I95" s="42">
        <v>0.7</v>
      </c>
      <c r="J95" s="43">
        <f t="shared" si="64"/>
        <v>1280</v>
      </c>
      <c r="K95" s="43">
        <f t="shared" si="65"/>
        <v>104</v>
      </c>
      <c r="L95" s="43">
        <f t="shared" si="66"/>
        <v>1384</v>
      </c>
      <c r="M95" s="42">
        <f t="shared" si="70"/>
        <v>0</v>
      </c>
      <c r="N95" s="43">
        <f t="shared" si="67"/>
        <v>0</v>
      </c>
      <c r="O95" s="43">
        <f t="shared" si="68"/>
        <v>0</v>
      </c>
      <c r="P95" s="43">
        <f t="shared" si="69"/>
        <v>0</v>
      </c>
      <c r="R95" s="44">
        <f t="shared" si="59"/>
        <v>0.27490774907749077</v>
      </c>
    </row>
    <row r="96" spans="1:18" ht="12.75">
      <c r="A96" s="117">
        <v>9</v>
      </c>
      <c r="B96" s="43">
        <v>1559</v>
      </c>
      <c r="C96" s="46">
        <f t="shared" si="60"/>
        <v>-0.1</v>
      </c>
      <c r="D96" s="43">
        <v>394</v>
      </c>
      <c r="E96" s="47">
        <f t="shared" si="61"/>
        <v>2.9</v>
      </c>
      <c r="F96" s="43">
        <f t="shared" si="62"/>
        <v>1953</v>
      </c>
      <c r="G96" s="47">
        <f t="shared" si="63"/>
        <v>0.5</v>
      </c>
      <c r="H96" s="42">
        <v>1</v>
      </c>
      <c r="I96" s="42">
        <v>0.7</v>
      </c>
      <c r="J96" s="43">
        <f t="shared" si="64"/>
        <v>1559</v>
      </c>
      <c r="K96" s="43">
        <f t="shared" si="65"/>
        <v>275</v>
      </c>
      <c r="L96" s="43">
        <f t="shared" si="66"/>
        <v>1834</v>
      </c>
      <c r="M96" s="42">
        <f t="shared" si="70"/>
        <v>0</v>
      </c>
      <c r="N96" s="43">
        <f t="shared" si="67"/>
        <v>0</v>
      </c>
      <c r="O96" s="43">
        <f t="shared" si="68"/>
        <v>0</v>
      </c>
      <c r="P96" s="43">
        <f t="shared" si="69"/>
        <v>0</v>
      </c>
      <c r="R96" s="44">
        <f t="shared" si="59"/>
        <v>0.2971342383107089</v>
      </c>
    </row>
    <row r="97" spans="1:18" ht="12.75">
      <c r="A97" s="117">
        <v>10</v>
      </c>
      <c r="B97" s="43">
        <v>2151</v>
      </c>
      <c r="C97" s="46">
        <f t="shared" si="60"/>
        <v>1</v>
      </c>
      <c r="D97" s="43">
        <v>2974</v>
      </c>
      <c r="E97" s="47">
        <f t="shared" si="61"/>
        <v>0.7</v>
      </c>
      <c r="F97" s="43">
        <f t="shared" si="62"/>
        <v>5125</v>
      </c>
      <c r="G97" s="47">
        <f t="shared" si="63"/>
        <v>0.8</v>
      </c>
      <c r="H97" s="42">
        <v>1</v>
      </c>
      <c r="I97" s="42">
        <v>0.7</v>
      </c>
      <c r="J97" s="43">
        <f t="shared" si="64"/>
        <v>2151</v>
      </c>
      <c r="K97" s="43">
        <f t="shared" si="65"/>
        <v>2081</v>
      </c>
      <c r="L97" s="43">
        <f t="shared" si="66"/>
        <v>4232</v>
      </c>
      <c r="M97" s="42">
        <f t="shared" si="70"/>
        <v>0</v>
      </c>
      <c r="N97" s="43">
        <f t="shared" si="67"/>
        <v>0</v>
      </c>
      <c r="O97" s="43">
        <f t="shared" si="68"/>
        <v>0</v>
      </c>
      <c r="P97" s="43">
        <f t="shared" si="69"/>
        <v>0</v>
      </c>
      <c r="R97" s="44">
        <f aca="true" t="shared" si="71" ref="R97:R102">D97/B91</f>
        <v>0.37470076855234974</v>
      </c>
    </row>
    <row r="98" spans="1:18" ht="12.75">
      <c r="A98" s="116">
        <v>11</v>
      </c>
      <c r="B98" s="62">
        <v>675</v>
      </c>
      <c r="C98" s="64">
        <f t="shared" si="60"/>
        <v>2.9</v>
      </c>
      <c r="D98" s="62">
        <v>337</v>
      </c>
      <c r="E98" s="47">
        <f t="shared" si="61"/>
        <v>6.6</v>
      </c>
      <c r="F98" s="43">
        <f t="shared" si="62"/>
        <v>1012</v>
      </c>
      <c r="G98" s="47">
        <f t="shared" si="63"/>
        <v>4.1</v>
      </c>
      <c r="H98" s="52">
        <v>1</v>
      </c>
      <c r="I98" s="52">
        <v>0.7</v>
      </c>
      <c r="J98" s="49">
        <f>B98*H98</f>
        <v>675</v>
      </c>
      <c r="K98" s="49">
        <f>ROUNDDOWN(D98*I98,0)</f>
        <v>235</v>
      </c>
      <c r="L98" s="49">
        <f>SUM(J98:K98)</f>
        <v>910</v>
      </c>
      <c r="M98" s="42">
        <f t="shared" si="70"/>
        <v>0</v>
      </c>
      <c r="N98" s="49">
        <f>ROUNDDOWN(J98*M98,0)</f>
        <v>0</v>
      </c>
      <c r="O98" s="49">
        <f>ROUNDDOWN(K98*M98,0)</f>
        <v>0</v>
      </c>
      <c r="P98" s="49">
        <f t="shared" si="69"/>
        <v>0</v>
      </c>
      <c r="R98" s="44">
        <f t="shared" si="71"/>
        <v>0.27221324717285944</v>
      </c>
    </row>
    <row r="99" spans="1:18" ht="12.75">
      <c r="A99" s="117">
        <v>12</v>
      </c>
      <c r="B99" s="62">
        <v>451</v>
      </c>
      <c r="C99" s="64">
        <f t="shared" si="60"/>
        <v>3.4</v>
      </c>
      <c r="D99" s="62">
        <v>582</v>
      </c>
      <c r="E99" s="47">
        <f t="shared" si="61"/>
        <v>8.2</v>
      </c>
      <c r="F99" s="43">
        <f t="shared" si="62"/>
        <v>1033</v>
      </c>
      <c r="G99" s="47">
        <f t="shared" si="63"/>
        <v>6.1</v>
      </c>
      <c r="H99" s="42">
        <v>1</v>
      </c>
      <c r="I99" s="42">
        <v>0.7</v>
      </c>
      <c r="J99" s="43">
        <f>B99*H99</f>
        <v>451</v>
      </c>
      <c r="K99" s="43">
        <f>ROUNDDOWN(D99*I99,0)</f>
        <v>407</v>
      </c>
      <c r="L99" s="43">
        <f>SUM(J99:K99)</f>
        <v>858</v>
      </c>
      <c r="M99" s="42">
        <f t="shared" si="70"/>
        <v>0</v>
      </c>
      <c r="N99" s="43">
        <f>ROUNDDOWN(J99*M99,0)</f>
        <v>0</v>
      </c>
      <c r="O99" s="43">
        <f>ROUNDDOWN(K99*M99,0)</f>
        <v>0</v>
      </c>
      <c r="P99" s="43">
        <f t="shared" si="69"/>
        <v>0</v>
      </c>
      <c r="R99" s="44">
        <f t="shared" si="71"/>
        <v>0.31239935587761675</v>
      </c>
    </row>
    <row r="100" spans="1:18" ht="12.75">
      <c r="A100" s="116">
        <v>1</v>
      </c>
      <c r="B100" s="62">
        <v>3025</v>
      </c>
      <c r="C100" s="64">
        <f t="shared" si="60"/>
        <v>1.1</v>
      </c>
      <c r="D100" s="62">
        <v>620</v>
      </c>
      <c r="E100" s="47">
        <f t="shared" si="61"/>
        <v>0.8</v>
      </c>
      <c r="F100" s="43">
        <f t="shared" si="62"/>
        <v>3645</v>
      </c>
      <c r="G100" s="47">
        <f t="shared" si="63"/>
        <v>1.1</v>
      </c>
      <c r="H100" s="52">
        <v>1</v>
      </c>
      <c r="I100" s="52">
        <v>0.7</v>
      </c>
      <c r="J100" s="49">
        <f>B100*H100</f>
        <v>3025</v>
      </c>
      <c r="K100" s="49">
        <f>ROUNDDOWN(D100*I100,0)</f>
        <v>434</v>
      </c>
      <c r="L100" s="49">
        <f>SUM(J100:K100)</f>
        <v>3459</v>
      </c>
      <c r="M100" s="52">
        <f t="shared" si="70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  <c r="R100" s="44">
        <f t="shared" si="71"/>
        <v>0.29481692819781263</v>
      </c>
    </row>
    <row r="101" spans="1:18" ht="12.75">
      <c r="A101" s="117">
        <v>2</v>
      </c>
      <c r="B101" s="62">
        <v>556</v>
      </c>
      <c r="C101" s="64">
        <f t="shared" si="60"/>
        <v>2.6</v>
      </c>
      <c r="D101" s="62">
        <v>359</v>
      </c>
      <c r="E101" s="47">
        <f t="shared" si="61"/>
        <v>3.2</v>
      </c>
      <c r="F101" s="43">
        <f t="shared" si="62"/>
        <v>915</v>
      </c>
      <c r="G101" s="47">
        <f t="shared" si="63"/>
        <v>2.8</v>
      </c>
      <c r="H101" s="42">
        <v>1</v>
      </c>
      <c r="I101" s="42">
        <v>0.7</v>
      </c>
      <c r="J101" s="43">
        <f>B101*H101</f>
        <v>556</v>
      </c>
      <c r="K101" s="43">
        <f>ROUNDDOWN(D101*I101,0)</f>
        <v>251</v>
      </c>
      <c r="L101" s="43">
        <f>SUM(J101:K101)</f>
        <v>807</v>
      </c>
      <c r="M101" s="42">
        <f t="shared" si="70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  <c r="R101" s="44">
        <f t="shared" si="71"/>
        <v>0.28046875</v>
      </c>
    </row>
    <row r="102" spans="1:18" ht="12.75">
      <c r="A102" s="117">
        <v>3</v>
      </c>
      <c r="B102" s="62">
        <v>1332</v>
      </c>
      <c r="C102" s="64">
        <f t="shared" si="60"/>
        <v>0.5</v>
      </c>
      <c r="D102" s="62">
        <v>711</v>
      </c>
      <c r="E102" s="47">
        <f t="shared" si="61"/>
        <v>0</v>
      </c>
      <c r="F102" s="43">
        <f t="shared" si="62"/>
        <v>2043</v>
      </c>
      <c r="G102" s="47">
        <f t="shared" si="63"/>
        <v>0.3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497</v>
      </c>
      <c r="L102" s="43">
        <f>SUM(J102:K102)</f>
        <v>1829</v>
      </c>
      <c r="M102" s="42">
        <f t="shared" si="70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  <c r="R102" s="44">
        <f t="shared" si="71"/>
        <v>0.45606157793457347</v>
      </c>
    </row>
    <row r="103" spans="1:18" ht="12.75">
      <c r="A103" s="117" t="s">
        <v>48</v>
      </c>
      <c r="B103" s="43">
        <f>SUM(B91:B102)</f>
        <v>24170</v>
      </c>
      <c r="C103" s="46">
        <f>ROUND((B103/B86-1)*100,1)</f>
        <v>0.7</v>
      </c>
      <c r="D103" s="43">
        <f>SUM(D91:D102)</f>
        <v>7968</v>
      </c>
      <c r="E103" s="47">
        <f t="shared" si="61"/>
        <v>1.7</v>
      </c>
      <c r="F103" s="43">
        <f t="shared" si="62"/>
        <v>32138</v>
      </c>
      <c r="G103" s="47">
        <f t="shared" si="63"/>
        <v>1</v>
      </c>
      <c r="H103" s="42"/>
      <c r="I103" s="42"/>
      <c r="J103" s="43">
        <f>SUM(J91:J102)</f>
        <v>24170</v>
      </c>
      <c r="K103" s="43">
        <f>SUM(K91:K102)</f>
        <v>5572</v>
      </c>
      <c r="L103" s="43">
        <f>SUM(L91:L102)</f>
        <v>29742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  <c r="R103" s="44">
        <f>(SUM(D91:D102))/(SUM(B80,B81:B82,B83:B85,B91:B96))</f>
        <v>0.3311445432632366</v>
      </c>
    </row>
    <row r="104" spans="2:12" ht="12.75">
      <c r="B104" s="91">
        <f>B103-B86</f>
        <v>178</v>
      </c>
      <c r="D104" s="91">
        <f>D103-D86</f>
        <v>136</v>
      </c>
      <c r="F104" s="91">
        <f>F103-F86</f>
        <v>314</v>
      </c>
      <c r="L104" s="91">
        <f>L103-L86</f>
        <v>273</v>
      </c>
    </row>
    <row r="105" ht="14.25">
      <c r="A105" s="33" t="s">
        <v>71</v>
      </c>
    </row>
    <row r="106" spans="1:16" ht="12.75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7" t="s">
        <v>43</v>
      </c>
      <c r="K106" s="167"/>
      <c r="L106" s="167"/>
      <c r="M106" s="167" t="s">
        <v>44</v>
      </c>
      <c r="N106" s="167" t="s">
        <v>45</v>
      </c>
      <c r="O106" s="167"/>
      <c r="P106" s="167"/>
    </row>
    <row r="107" spans="1:16" ht="12.75">
      <c r="A107" s="166"/>
      <c r="B107" s="115" t="s">
        <v>46</v>
      </c>
      <c r="C107" s="45" t="s">
        <v>52</v>
      </c>
      <c r="D107" s="115" t="s">
        <v>47</v>
      </c>
      <c r="E107" s="45" t="s">
        <v>52</v>
      </c>
      <c r="F107" s="115" t="s">
        <v>48</v>
      </c>
      <c r="G107" s="45" t="s">
        <v>52</v>
      </c>
      <c r="H107" s="36" t="s">
        <v>46</v>
      </c>
      <c r="I107" s="36" t="s">
        <v>47</v>
      </c>
      <c r="J107" s="115" t="s">
        <v>46</v>
      </c>
      <c r="K107" s="115" t="s">
        <v>47</v>
      </c>
      <c r="L107" s="115" t="s">
        <v>48</v>
      </c>
      <c r="M107" s="162"/>
      <c r="N107" s="115" t="s">
        <v>46</v>
      </c>
      <c r="O107" s="115" t="s">
        <v>49</v>
      </c>
      <c r="P107" s="115" t="s">
        <v>48</v>
      </c>
    </row>
    <row r="108" spans="1:16" ht="12.75">
      <c r="A108" s="117">
        <v>4</v>
      </c>
      <c r="B108" s="43">
        <v>7911</v>
      </c>
      <c r="C108" s="46">
        <f>ROUND((B108/B91-1)*100,1)</f>
        <v>-0.3</v>
      </c>
      <c r="D108" s="43">
        <v>663</v>
      </c>
      <c r="E108" s="47">
        <f>ROUND((D108/D91-1)*100,1)</f>
        <v>3.1</v>
      </c>
      <c r="F108" s="43">
        <f>SUM(B108,D108)</f>
        <v>8574</v>
      </c>
      <c r="G108" s="47">
        <f>ROUND((F108/F91-1)*100,1)</f>
        <v>-0.1</v>
      </c>
      <c r="H108" s="42">
        <v>1</v>
      </c>
      <c r="I108" s="42">
        <v>0.7</v>
      </c>
      <c r="J108" s="43">
        <f>B108*H108</f>
        <v>7911</v>
      </c>
      <c r="K108" s="43">
        <f aca="true" t="shared" si="72" ref="K108:K119">ROUNDDOWN(D108*I108,0)</f>
        <v>464</v>
      </c>
      <c r="L108" s="43">
        <f>SUM(J108:K108)</f>
        <v>8375</v>
      </c>
      <c r="M108" s="68"/>
      <c r="N108" s="43">
        <f>ROUNDDOWN(J108*M108,0)</f>
        <v>0</v>
      </c>
      <c r="O108" s="43">
        <f>ROUNDDOWN(K108*M108,0)</f>
        <v>0</v>
      </c>
      <c r="P108" s="43">
        <f>SUM(N108:O108)</f>
        <v>0</v>
      </c>
    </row>
    <row r="109" spans="1:16" ht="12.75">
      <c r="A109" s="117">
        <v>5</v>
      </c>
      <c r="B109" s="43">
        <v>1261</v>
      </c>
      <c r="C109" s="46">
        <f aca="true" t="shared" si="73" ref="C109:C119">ROUND((B109/B92-1)*100,1)</f>
        <v>1.9</v>
      </c>
      <c r="D109" s="43">
        <v>182</v>
      </c>
      <c r="E109" s="47">
        <f aca="true" t="shared" si="74" ref="E109:E120">ROUND((D109/D92-1)*100,1)</f>
        <v>13.8</v>
      </c>
      <c r="F109" s="43">
        <f aca="true" t="shared" si="75" ref="F109:F120">SUM(B109,D109)</f>
        <v>1443</v>
      </c>
      <c r="G109" s="47">
        <f aca="true" t="shared" si="76" ref="G109:G120">ROUND((F109/F92-1)*100,1)</f>
        <v>3.2</v>
      </c>
      <c r="H109" s="42">
        <v>1</v>
      </c>
      <c r="I109" s="42">
        <v>0.7</v>
      </c>
      <c r="J109" s="43">
        <f aca="true" t="shared" si="77" ref="J109:J114">B109*H109</f>
        <v>1261</v>
      </c>
      <c r="K109" s="43">
        <f t="shared" si="72"/>
        <v>127</v>
      </c>
      <c r="L109" s="43">
        <f aca="true" t="shared" si="78" ref="L109:L114">SUM(J109:K109)</f>
        <v>1388</v>
      </c>
      <c r="M109" s="42">
        <f>M108</f>
        <v>0</v>
      </c>
      <c r="N109" s="43">
        <f aca="true" t="shared" si="79" ref="N109:N114">ROUNDDOWN(J109*M109,0)</f>
        <v>0</v>
      </c>
      <c r="O109" s="43">
        <f aca="true" t="shared" si="80" ref="O109:O114">ROUNDDOWN(K109*M109,0)</f>
        <v>0</v>
      </c>
      <c r="P109" s="43">
        <f aca="true" t="shared" si="81" ref="P109:P116">SUM(N109:O109)</f>
        <v>0</v>
      </c>
    </row>
    <row r="110" spans="1:16" ht="12.75">
      <c r="A110" s="117">
        <v>6</v>
      </c>
      <c r="B110" s="43">
        <v>1866</v>
      </c>
      <c r="C110" s="46">
        <f t="shared" si="73"/>
        <v>0.2</v>
      </c>
      <c r="D110" s="43">
        <v>143</v>
      </c>
      <c r="E110" s="47">
        <f t="shared" si="74"/>
        <v>15.3</v>
      </c>
      <c r="F110" s="43">
        <f t="shared" si="75"/>
        <v>2009</v>
      </c>
      <c r="G110" s="47">
        <f t="shared" si="76"/>
        <v>1.1</v>
      </c>
      <c r="H110" s="42">
        <v>1</v>
      </c>
      <c r="I110" s="42">
        <v>0.7</v>
      </c>
      <c r="J110" s="43">
        <f t="shared" si="77"/>
        <v>1866</v>
      </c>
      <c r="K110" s="43">
        <f t="shared" si="72"/>
        <v>100</v>
      </c>
      <c r="L110" s="43">
        <f t="shared" si="78"/>
        <v>1966</v>
      </c>
      <c r="M110" s="42">
        <f aca="true" t="shared" si="82" ref="M110:M119">M109</f>
        <v>0</v>
      </c>
      <c r="N110" s="43">
        <f t="shared" si="79"/>
        <v>0</v>
      </c>
      <c r="O110" s="43">
        <f t="shared" si="80"/>
        <v>0</v>
      </c>
      <c r="P110" s="43">
        <f t="shared" si="81"/>
        <v>0</v>
      </c>
    </row>
    <row r="111" spans="1:16" ht="12.75">
      <c r="A111" s="117">
        <v>7</v>
      </c>
      <c r="B111" s="43">
        <v>2087</v>
      </c>
      <c r="C111" s="46">
        <f t="shared" si="73"/>
        <v>-0.8</v>
      </c>
      <c r="D111" s="43">
        <v>976</v>
      </c>
      <c r="E111" s="47">
        <f t="shared" si="74"/>
        <v>6.7</v>
      </c>
      <c r="F111" s="43">
        <f t="shared" si="75"/>
        <v>3063</v>
      </c>
      <c r="G111" s="47">
        <f t="shared" si="76"/>
        <v>1.5</v>
      </c>
      <c r="H111" s="42">
        <v>1</v>
      </c>
      <c r="I111" s="42">
        <v>0.7</v>
      </c>
      <c r="J111" s="43">
        <f>B111*H111</f>
        <v>2087</v>
      </c>
      <c r="K111" s="43">
        <f t="shared" si="72"/>
        <v>683</v>
      </c>
      <c r="L111" s="43">
        <f t="shared" si="78"/>
        <v>2770</v>
      </c>
      <c r="M111" s="42">
        <f t="shared" si="82"/>
        <v>0</v>
      </c>
      <c r="N111" s="43">
        <f t="shared" si="79"/>
        <v>0</v>
      </c>
      <c r="O111" s="43">
        <f t="shared" si="80"/>
        <v>0</v>
      </c>
      <c r="P111" s="43">
        <f t="shared" si="81"/>
        <v>0</v>
      </c>
    </row>
    <row r="112" spans="1:16" ht="12.75">
      <c r="A112" s="117">
        <v>8</v>
      </c>
      <c r="B112" s="43">
        <v>1272</v>
      </c>
      <c r="C112" s="46">
        <f t="shared" si="73"/>
        <v>-0.6</v>
      </c>
      <c r="D112" s="43">
        <v>149</v>
      </c>
      <c r="E112" s="47">
        <f t="shared" si="74"/>
        <v>0</v>
      </c>
      <c r="F112" s="43">
        <f t="shared" si="75"/>
        <v>1421</v>
      </c>
      <c r="G112" s="47">
        <f t="shared" si="76"/>
        <v>-0.6</v>
      </c>
      <c r="H112" s="42">
        <v>1</v>
      </c>
      <c r="I112" s="42">
        <v>0.7</v>
      </c>
      <c r="J112" s="43">
        <f t="shared" si="77"/>
        <v>1272</v>
      </c>
      <c r="K112" s="43">
        <f t="shared" si="72"/>
        <v>104</v>
      </c>
      <c r="L112" s="43">
        <f t="shared" si="78"/>
        <v>1376</v>
      </c>
      <c r="M112" s="42">
        <f t="shared" si="82"/>
        <v>0</v>
      </c>
      <c r="N112" s="43">
        <f t="shared" si="79"/>
        <v>0</v>
      </c>
      <c r="O112" s="43">
        <f t="shared" si="80"/>
        <v>0</v>
      </c>
      <c r="P112" s="43">
        <f t="shared" si="81"/>
        <v>0</v>
      </c>
    </row>
    <row r="113" spans="1:16" ht="12.75">
      <c r="A113" s="117">
        <v>9</v>
      </c>
      <c r="B113" s="43">
        <v>1553</v>
      </c>
      <c r="C113" s="46">
        <f t="shared" si="73"/>
        <v>-0.4</v>
      </c>
      <c r="D113" s="43">
        <v>406</v>
      </c>
      <c r="E113" s="47">
        <f t="shared" si="74"/>
        <v>3</v>
      </c>
      <c r="F113" s="43">
        <f t="shared" si="75"/>
        <v>1959</v>
      </c>
      <c r="G113" s="47">
        <f t="shared" si="76"/>
        <v>0.3</v>
      </c>
      <c r="H113" s="42">
        <v>1</v>
      </c>
      <c r="I113" s="42">
        <v>0.7</v>
      </c>
      <c r="J113" s="43">
        <f t="shared" si="77"/>
        <v>1553</v>
      </c>
      <c r="K113" s="43">
        <f t="shared" si="72"/>
        <v>284</v>
      </c>
      <c r="L113" s="43">
        <f t="shared" si="78"/>
        <v>1837</v>
      </c>
      <c r="M113" s="42">
        <f t="shared" si="82"/>
        <v>0</v>
      </c>
      <c r="N113" s="43">
        <f t="shared" si="79"/>
        <v>0</v>
      </c>
      <c r="O113" s="43">
        <f t="shared" si="80"/>
        <v>0</v>
      </c>
      <c r="P113" s="43">
        <f t="shared" si="81"/>
        <v>0</v>
      </c>
    </row>
    <row r="114" spans="1:16" ht="12.75">
      <c r="A114" s="117">
        <v>10</v>
      </c>
      <c r="B114" s="43">
        <v>2151</v>
      </c>
      <c r="C114" s="46">
        <f t="shared" si="73"/>
        <v>0</v>
      </c>
      <c r="D114" s="62">
        <v>3097</v>
      </c>
      <c r="E114" s="47">
        <f t="shared" si="74"/>
        <v>4.1</v>
      </c>
      <c r="F114" s="43">
        <f t="shared" si="75"/>
        <v>5248</v>
      </c>
      <c r="G114" s="47">
        <f t="shared" si="76"/>
        <v>2.4</v>
      </c>
      <c r="H114" s="42">
        <v>1</v>
      </c>
      <c r="I114" s="42">
        <v>0.7</v>
      </c>
      <c r="J114" s="43">
        <f t="shared" si="77"/>
        <v>2151</v>
      </c>
      <c r="K114" s="43">
        <f t="shared" si="72"/>
        <v>2167</v>
      </c>
      <c r="L114" s="43">
        <f t="shared" si="78"/>
        <v>4318</v>
      </c>
      <c r="M114" s="42">
        <f t="shared" si="82"/>
        <v>0</v>
      </c>
      <c r="N114" s="43">
        <f t="shared" si="79"/>
        <v>0</v>
      </c>
      <c r="O114" s="43">
        <f t="shared" si="80"/>
        <v>0</v>
      </c>
      <c r="P114" s="43">
        <f t="shared" si="81"/>
        <v>0</v>
      </c>
    </row>
    <row r="115" spans="1:16" s="100" customFormat="1" ht="12.75">
      <c r="A115" s="97">
        <v>11</v>
      </c>
      <c r="B115" s="62">
        <v>681</v>
      </c>
      <c r="C115" s="64">
        <f t="shared" si="73"/>
        <v>0.9</v>
      </c>
      <c r="D115" s="62">
        <v>382</v>
      </c>
      <c r="E115" s="63">
        <f t="shared" si="74"/>
        <v>13.4</v>
      </c>
      <c r="F115" s="62">
        <f t="shared" si="75"/>
        <v>1063</v>
      </c>
      <c r="G115" s="63">
        <f t="shared" si="76"/>
        <v>5</v>
      </c>
      <c r="H115" s="98">
        <v>1</v>
      </c>
      <c r="I115" s="98">
        <v>0.7</v>
      </c>
      <c r="J115" s="54">
        <f>B115*H115</f>
        <v>681</v>
      </c>
      <c r="K115" s="54">
        <f t="shared" si="72"/>
        <v>267</v>
      </c>
      <c r="L115" s="54">
        <f>SUM(J115:K115)</f>
        <v>948</v>
      </c>
      <c r="M115" s="99">
        <f t="shared" si="82"/>
        <v>0</v>
      </c>
      <c r="N115" s="54">
        <f>ROUNDDOWN(J115*M115,0)</f>
        <v>0</v>
      </c>
      <c r="O115" s="54">
        <f>ROUNDDOWN(K115*M115,0)</f>
        <v>0</v>
      </c>
      <c r="P115" s="54">
        <f t="shared" si="81"/>
        <v>0</v>
      </c>
    </row>
    <row r="116" spans="1:16" s="100" customFormat="1" ht="12.75">
      <c r="A116" s="101">
        <v>12</v>
      </c>
      <c r="B116" s="62">
        <v>438</v>
      </c>
      <c r="C116" s="64">
        <f t="shared" si="73"/>
        <v>-2.9</v>
      </c>
      <c r="D116" s="62">
        <v>596</v>
      </c>
      <c r="E116" s="63">
        <f t="shared" si="74"/>
        <v>2.4</v>
      </c>
      <c r="F116" s="62">
        <f t="shared" si="75"/>
        <v>1034</v>
      </c>
      <c r="G116" s="63">
        <f t="shared" si="76"/>
        <v>0.1</v>
      </c>
      <c r="H116" s="99">
        <v>1</v>
      </c>
      <c r="I116" s="99">
        <v>0.7</v>
      </c>
      <c r="J116" s="62">
        <f>B116*H116</f>
        <v>438</v>
      </c>
      <c r="K116" s="62">
        <f t="shared" si="72"/>
        <v>417</v>
      </c>
      <c r="L116" s="62">
        <f>SUM(J116:K116)</f>
        <v>855</v>
      </c>
      <c r="M116" s="99">
        <f t="shared" si="82"/>
        <v>0</v>
      </c>
      <c r="N116" s="62">
        <f>ROUNDDOWN(J116*M116,0)</f>
        <v>0</v>
      </c>
      <c r="O116" s="62">
        <f>ROUNDDOWN(K116*M116,0)</f>
        <v>0</v>
      </c>
      <c r="P116" s="62">
        <f t="shared" si="81"/>
        <v>0</v>
      </c>
    </row>
    <row r="117" spans="1:16" s="100" customFormat="1" ht="12.75">
      <c r="A117" s="97">
        <v>1</v>
      </c>
      <c r="B117" s="62">
        <v>3028</v>
      </c>
      <c r="C117" s="64">
        <f t="shared" si="73"/>
        <v>0.1</v>
      </c>
      <c r="D117" s="62">
        <v>644</v>
      </c>
      <c r="E117" s="63">
        <f t="shared" si="74"/>
        <v>3.9</v>
      </c>
      <c r="F117" s="62">
        <f t="shared" si="75"/>
        <v>3672</v>
      </c>
      <c r="G117" s="63">
        <f t="shared" si="76"/>
        <v>0.7</v>
      </c>
      <c r="H117" s="98">
        <v>1</v>
      </c>
      <c r="I117" s="98">
        <v>0.7</v>
      </c>
      <c r="J117" s="54">
        <f>B117*H117</f>
        <v>3028</v>
      </c>
      <c r="K117" s="54">
        <f t="shared" si="72"/>
        <v>450</v>
      </c>
      <c r="L117" s="54">
        <f>SUM(J117:K117)</f>
        <v>3478</v>
      </c>
      <c r="M117" s="98">
        <f t="shared" si="82"/>
        <v>0</v>
      </c>
      <c r="N117" s="54">
        <f>ROUNDDOWN(J117*M117,0)</f>
        <v>0</v>
      </c>
      <c r="O117" s="54">
        <f>ROUNDDOWN(K117*M117,0)</f>
        <v>0</v>
      </c>
      <c r="P117" s="54">
        <f>SUM(N117:O117)</f>
        <v>0</v>
      </c>
    </row>
    <row r="118" spans="1:16" s="100" customFormat="1" ht="12.75">
      <c r="A118" s="101">
        <v>2</v>
      </c>
      <c r="B118" s="62">
        <v>554</v>
      </c>
      <c r="C118" s="64">
        <f t="shared" si="73"/>
        <v>-0.4</v>
      </c>
      <c r="D118" s="62">
        <v>350</v>
      </c>
      <c r="E118" s="63">
        <f t="shared" si="74"/>
        <v>-2.5</v>
      </c>
      <c r="F118" s="62">
        <f t="shared" si="75"/>
        <v>904</v>
      </c>
      <c r="G118" s="63">
        <f t="shared" si="76"/>
        <v>-1.2</v>
      </c>
      <c r="H118" s="99">
        <v>1</v>
      </c>
      <c r="I118" s="99">
        <v>0.7</v>
      </c>
      <c r="J118" s="62">
        <f>B118*H118</f>
        <v>554</v>
      </c>
      <c r="K118" s="62">
        <f t="shared" si="72"/>
        <v>245</v>
      </c>
      <c r="L118" s="62">
        <f>SUM(J118:K118)</f>
        <v>799</v>
      </c>
      <c r="M118" s="99">
        <f t="shared" si="82"/>
        <v>0</v>
      </c>
      <c r="N118" s="62">
        <f>ROUNDDOWN(J118*M118,0)</f>
        <v>0</v>
      </c>
      <c r="O118" s="62">
        <f>ROUNDDOWN(K118*M118,0)</f>
        <v>0</v>
      </c>
      <c r="P118" s="62">
        <f>SUM(N118:O118)</f>
        <v>0</v>
      </c>
    </row>
    <row r="119" spans="1:16" s="100" customFormat="1" ht="12.75">
      <c r="A119" s="101">
        <v>3</v>
      </c>
      <c r="B119" s="62">
        <v>1339</v>
      </c>
      <c r="C119" s="64">
        <f t="shared" si="73"/>
        <v>0.5</v>
      </c>
      <c r="D119" s="62">
        <v>747</v>
      </c>
      <c r="E119" s="63">
        <f t="shared" si="74"/>
        <v>5.1</v>
      </c>
      <c r="F119" s="62">
        <f t="shared" si="75"/>
        <v>2086</v>
      </c>
      <c r="G119" s="63">
        <f t="shared" si="76"/>
        <v>2.1</v>
      </c>
      <c r="H119" s="99">
        <v>1</v>
      </c>
      <c r="I119" s="99">
        <v>0.7</v>
      </c>
      <c r="J119" s="62">
        <f>B119*H119</f>
        <v>1339</v>
      </c>
      <c r="K119" s="62">
        <f t="shared" si="72"/>
        <v>522</v>
      </c>
      <c r="L119" s="62">
        <f>SUM(J119:K119)</f>
        <v>1861</v>
      </c>
      <c r="M119" s="99">
        <f t="shared" si="82"/>
        <v>0</v>
      </c>
      <c r="N119" s="62">
        <f>ROUNDDOWN(J119*M119,0)</f>
        <v>0</v>
      </c>
      <c r="O119" s="62">
        <f>ROUNDDOWN(K119*M119,0)</f>
        <v>0</v>
      </c>
      <c r="P119" s="62">
        <f>SUM(N119:O119)</f>
        <v>0</v>
      </c>
    </row>
    <row r="120" spans="1:16" ht="12.75">
      <c r="A120" s="117" t="s">
        <v>48</v>
      </c>
      <c r="B120" s="43">
        <f>SUM(B108:B119)</f>
        <v>24141</v>
      </c>
      <c r="C120" s="46">
        <f>ROUND((B120/B103-1)*100,1)</f>
        <v>-0.1</v>
      </c>
      <c r="D120" s="43">
        <f>SUM(D108:D119)</f>
        <v>8335</v>
      </c>
      <c r="E120" s="47">
        <f t="shared" si="74"/>
        <v>4.6</v>
      </c>
      <c r="F120" s="43">
        <f t="shared" si="75"/>
        <v>32476</v>
      </c>
      <c r="G120" s="47">
        <f t="shared" si="76"/>
        <v>1.1</v>
      </c>
      <c r="H120" s="42"/>
      <c r="I120" s="42"/>
      <c r="J120" s="43">
        <f>SUM(J108:J119)</f>
        <v>24141</v>
      </c>
      <c r="K120" s="43">
        <f>SUM(K108:K119)</f>
        <v>5830</v>
      </c>
      <c r="L120" s="43">
        <f>SUM(L108:L119)</f>
        <v>29971</v>
      </c>
      <c r="M120" s="42"/>
      <c r="N120" s="43">
        <f>SUM(N108:N119)</f>
        <v>0</v>
      </c>
      <c r="O120" s="43">
        <f>SUM(O108:O119)</f>
        <v>0</v>
      </c>
      <c r="P120" s="43">
        <f>SUM(P108:P119)</f>
        <v>0</v>
      </c>
    </row>
    <row r="121" spans="2:12" ht="12.75">
      <c r="B121" s="91">
        <f>B120-B103</f>
        <v>-29</v>
      </c>
      <c r="D121" s="91">
        <f>D120-D103</f>
        <v>367</v>
      </c>
      <c r="F121" s="91">
        <f>F120-F103</f>
        <v>338</v>
      </c>
      <c r="L121" s="91">
        <f>L120-L103</f>
        <v>229</v>
      </c>
    </row>
    <row r="122" ht="14.25">
      <c r="A122" s="33" t="s">
        <v>77</v>
      </c>
    </row>
    <row r="123" spans="1:16" ht="12.75">
      <c r="A123" s="170" t="s">
        <v>40</v>
      </c>
      <c r="B123" s="159" t="s">
        <v>51</v>
      </c>
      <c r="C123" s="161"/>
      <c r="D123" s="161"/>
      <c r="E123" s="161"/>
      <c r="F123" s="161"/>
      <c r="G123" s="160"/>
      <c r="H123" s="167" t="s">
        <v>42</v>
      </c>
      <c r="I123" s="167"/>
      <c r="J123" s="167" t="s">
        <v>43</v>
      </c>
      <c r="K123" s="167"/>
      <c r="L123" s="167"/>
      <c r="M123" s="167" t="s">
        <v>44</v>
      </c>
      <c r="N123" s="167" t="s">
        <v>45</v>
      </c>
      <c r="O123" s="167"/>
      <c r="P123" s="167"/>
    </row>
    <row r="124" spans="1:16" ht="12.75">
      <c r="A124" s="171"/>
      <c r="B124" s="115" t="s">
        <v>46</v>
      </c>
      <c r="C124" s="45" t="s">
        <v>52</v>
      </c>
      <c r="D124" s="115" t="s">
        <v>47</v>
      </c>
      <c r="E124" s="45" t="s">
        <v>52</v>
      </c>
      <c r="F124" s="115" t="s">
        <v>48</v>
      </c>
      <c r="G124" s="45" t="s">
        <v>52</v>
      </c>
      <c r="H124" s="36" t="s">
        <v>46</v>
      </c>
      <c r="I124" s="36" t="s">
        <v>47</v>
      </c>
      <c r="J124" s="115" t="s">
        <v>46</v>
      </c>
      <c r="K124" s="115" t="s">
        <v>47</v>
      </c>
      <c r="L124" s="115" t="s">
        <v>48</v>
      </c>
      <c r="M124" s="162"/>
      <c r="N124" s="115" t="s">
        <v>46</v>
      </c>
      <c r="O124" s="115" t="s">
        <v>49</v>
      </c>
      <c r="P124" s="115" t="s">
        <v>48</v>
      </c>
    </row>
    <row r="125" spans="1:16" ht="12.75">
      <c r="A125" s="117">
        <v>4</v>
      </c>
      <c r="B125" s="43">
        <v>7904</v>
      </c>
      <c r="C125" s="46">
        <f>ROUND((B125/B108-1)*100,1)</f>
        <v>-0.1</v>
      </c>
      <c r="D125" s="43">
        <v>702</v>
      </c>
      <c r="E125" s="47">
        <f>ROUND((D125/D108-1)*100,1)</f>
        <v>5.9</v>
      </c>
      <c r="F125" s="43">
        <f>SUM(B125,D125)</f>
        <v>8606</v>
      </c>
      <c r="G125" s="47">
        <f>ROUND((F125/F108-1)*100,1)</f>
        <v>0.4</v>
      </c>
      <c r="H125" s="42">
        <v>1</v>
      </c>
      <c r="I125" s="42">
        <v>0.7</v>
      </c>
      <c r="J125" s="43">
        <f>B125*H125</f>
        <v>7904</v>
      </c>
      <c r="K125" s="43">
        <f>ROUNDDOWN(D125*I125,0)</f>
        <v>491</v>
      </c>
      <c r="L125" s="43">
        <f>SUM(J125:K125)</f>
        <v>8395</v>
      </c>
      <c r="M125" s="68"/>
      <c r="N125" s="43">
        <f>ROUNDDOWN(J125*M125,0)</f>
        <v>0</v>
      </c>
      <c r="O125" s="43">
        <f>ROUNDDOWN(K125*M125,0)</f>
        <v>0</v>
      </c>
      <c r="P125" s="43">
        <f>SUM(N125:O125)</f>
        <v>0</v>
      </c>
    </row>
    <row r="126" spans="1:16" ht="12.75">
      <c r="A126" s="117">
        <v>5</v>
      </c>
      <c r="B126" s="62">
        <v>1277</v>
      </c>
      <c r="C126" s="46">
        <f aca="true" t="shared" si="83" ref="C126:C136">ROUND((B126/B109-1)*100,1)</f>
        <v>1.3</v>
      </c>
      <c r="D126" s="43">
        <v>173</v>
      </c>
      <c r="E126" s="47">
        <f>ROUND((D126/D109-1)*100,1)</f>
        <v>-4.9</v>
      </c>
      <c r="F126" s="43">
        <f aca="true" t="shared" si="84" ref="F126:F137">SUM(B126,D126)</f>
        <v>1450</v>
      </c>
      <c r="G126" s="47">
        <f aca="true" t="shared" si="85" ref="G126:G137">ROUND((F126/F109-1)*100,1)</f>
        <v>0.5</v>
      </c>
      <c r="H126" s="42">
        <v>1</v>
      </c>
      <c r="I126" s="42">
        <v>0.7</v>
      </c>
      <c r="J126" s="43">
        <f aca="true" t="shared" si="86" ref="J126:J131">B126*H126</f>
        <v>1277</v>
      </c>
      <c r="K126" s="43">
        <f>ROUNDDOWN(D126*I126,0)</f>
        <v>121</v>
      </c>
      <c r="L126" s="43">
        <f aca="true" t="shared" si="87" ref="L126:L131">SUM(J126:K126)</f>
        <v>1398</v>
      </c>
      <c r="M126" s="42">
        <f>M125</f>
        <v>0</v>
      </c>
      <c r="N126" s="43">
        <f aca="true" t="shared" si="88" ref="N126:N131">ROUNDDOWN(J126*M126,0)</f>
        <v>0</v>
      </c>
      <c r="O126" s="43">
        <f aca="true" t="shared" si="89" ref="O126:O131">ROUNDDOWN(K126*M126,0)</f>
        <v>0</v>
      </c>
      <c r="P126" s="43">
        <f aca="true" t="shared" si="90" ref="P126:P133">SUM(N126:O126)</f>
        <v>0</v>
      </c>
    </row>
    <row r="127" spans="1:16" ht="12.75">
      <c r="A127" s="117">
        <v>6</v>
      </c>
      <c r="B127" s="62">
        <v>1867</v>
      </c>
      <c r="C127" s="46">
        <f t="shared" si="83"/>
        <v>0.1</v>
      </c>
      <c r="D127" s="43">
        <v>127</v>
      </c>
      <c r="E127" s="47">
        <f aca="true" t="shared" si="91" ref="E127:E137">ROUND((D127/D110-1)*100,1)</f>
        <v>-11.2</v>
      </c>
      <c r="F127" s="43">
        <f t="shared" si="84"/>
        <v>1994</v>
      </c>
      <c r="G127" s="47">
        <f t="shared" si="85"/>
        <v>-0.7</v>
      </c>
      <c r="H127" s="42">
        <v>1</v>
      </c>
      <c r="I127" s="42">
        <v>0.7</v>
      </c>
      <c r="J127" s="43">
        <f t="shared" si="86"/>
        <v>1867</v>
      </c>
      <c r="K127" s="43">
        <f aca="true" t="shared" si="92" ref="K127:K136">ROUNDDOWN(D127*I127,0)</f>
        <v>88</v>
      </c>
      <c r="L127" s="43">
        <f t="shared" si="87"/>
        <v>1955</v>
      </c>
      <c r="M127" s="42">
        <f aca="true" t="shared" si="93" ref="M127:M136">M126</f>
        <v>0</v>
      </c>
      <c r="N127" s="43">
        <f t="shared" si="88"/>
        <v>0</v>
      </c>
      <c r="O127" s="43">
        <f t="shared" si="89"/>
        <v>0</v>
      </c>
      <c r="P127" s="43">
        <f t="shared" si="90"/>
        <v>0</v>
      </c>
    </row>
    <row r="128" spans="1:16" ht="12.75">
      <c r="A128" s="117">
        <v>7</v>
      </c>
      <c r="B128" s="62">
        <v>2109</v>
      </c>
      <c r="C128" s="46">
        <f t="shared" si="83"/>
        <v>1.1</v>
      </c>
      <c r="D128" s="43">
        <v>979</v>
      </c>
      <c r="E128" s="47">
        <f t="shared" si="91"/>
        <v>0.3</v>
      </c>
      <c r="F128" s="43">
        <f t="shared" si="84"/>
        <v>3088</v>
      </c>
      <c r="G128" s="47">
        <f t="shared" si="85"/>
        <v>0.8</v>
      </c>
      <c r="H128" s="42">
        <v>1</v>
      </c>
      <c r="I128" s="42">
        <v>0.7</v>
      </c>
      <c r="J128" s="43">
        <f t="shared" si="86"/>
        <v>2109</v>
      </c>
      <c r="K128" s="43">
        <f t="shared" si="92"/>
        <v>685</v>
      </c>
      <c r="L128" s="43">
        <f t="shared" si="87"/>
        <v>2794</v>
      </c>
      <c r="M128" s="42">
        <f t="shared" si="93"/>
        <v>0</v>
      </c>
      <c r="N128" s="43">
        <f t="shared" si="88"/>
        <v>0</v>
      </c>
      <c r="O128" s="43">
        <f t="shared" si="89"/>
        <v>0</v>
      </c>
      <c r="P128" s="43">
        <f t="shared" si="90"/>
        <v>0</v>
      </c>
    </row>
    <row r="129" spans="1:16" ht="12.75">
      <c r="A129" s="117">
        <v>8</v>
      </c>
      <c r="B129" s="62">
        <v>1291</v>
      </c>
      <c r="C129" s="46">
        <f t="shared" si="83"/>
        <v>1.5</v>
      </c>
      <c r="D129" s="43">
        <v>155</v>
      </c>
      <c r="E129" s="47">
        <f t="shared" si="91"/>
        <v>4</v>
      </c>
      <c r="F129" s="43">
        <f t="shared" si="84"/>
        <v>1446</v>
      </c>
      <c r="G129" s="47">
        <f t="shared" si="85"/>
        <v>1.8</v>
      </c>
      <c r="H129" s="42">
        <v>1</v>
      </c>
      <c r="I129" s="42">
        <v>0.7</v>
      </c>
      <c r="J129" s="43">
        <f t="shared" si="86"/>
        <v>1291</v>
      </c>
      <c r="K129" s="43">
        <f t="shared" si="92"/>
        <v>108</v>
      </c>
      <c r="L129" s="43">
        <f t="shared" si="87"/>
        <v>1399</v>
      </c>
      <c r="M129" s="42">
        <f t="shared" si="93"/>
        <v>0</v>
      </c>
      <c r="N129" s="43">
        <f t="shared" si="88"/>
        <v>0</v>
      </c>
      <c r="O129" s="43">
        <f t="shared" si="89"/>
        <v>0</v>
      </c>
      <c r="P129" s="43">
        <f t="shared" si="90"/>
        <v>0</v>
      </c>
    </row>
    <row r="130" spans="1:16" ht="12.75">
      <c r="A130" s="117">
        <v>9</v>
      </c>
      <c r="B130" s="62">
        <v>1581</v>
      </c>
      <c r="C130" s="46">
        <f t="shared" si="83"/>
        <v>1.8</v>
      </c>
      <c r="D130" s="43">
        <v>388</v>
      </c>
      <c r="E130" s="47">
        <f t="shared" si="91"/>
        <v>-4.4</v>
      </c>
      <c r="F130" s="43">
        <f t="shared" si="84"/>
        <v>1969</v>
      </c>
      <c r="G130" s="47">
        <f t="shared" si="85"/>
        <v>0.5</v>
      </c>
      <c r="H130" s="42">
        <v>1</v>
      </c>
      <c r="I130" s="42">
        <v>0.7</v>
      </c>
      <c r="J130" s="43">
        <f t="shared" si="86"/>
        <v>1581</v>
      </c>
      <c r="K130" s="43">
        <f t="shared" si="92"/>
        <v>271</v>
      </c>
      <c r="L130" s="43">
        <f t="shared" si="87"/>
        <v>1852</v>
      </c>
      <c r="M130" s="42">
        <f t="shared" si="93"/>
        <v>0</v>
      </c>
      <c r="N130" s="43">
        <f t="shared" si="88"/>
        <v>0</v>
      </c>
      <c r="O130" s="43">
        <f t="shared" si="89"/>
        <v>0</v>
      </c>
      <c r="P130" s="43">
        <f t="shared" si="90"/>
        <v>0</v>
      </c>
    </row>
    <row r="131" spans="1:16" ht="12.75">
      <c r="A131" s="117">
        <v>10</v>
      </c>
      <c r="B131" s="62">
        <v>2182</v>
      </c>
      <c r="C131" s="46">
        <f t="shared" si="83"/>
        <v>1.4</v>
      </c>
      <c r="D131" s="43">
        <v>3113</v>
      </c>
      <c r="E131" s="47">
        <f t="shared" si="91"/>
        <v>0.5</v>
      </c>
      <c r="F131" s="43">
        <f t="shared" si="84"/>
        <v>5295</v>
      </c>
      <c r="G131" s="47">
        <f t="shared" si="85"/>
        <v>0.9</v>
      </c>
      <c r="H131" s="42">
        <v>1</v>
      </c>
      <c r="I131" s="42">
        <v>0.7</v>
      </c>
      <c r="J131" s="43">
        <f t="shared" si="86"/>
        <v>2182</v>
      </c>
      <c r="K131" s="43">
        <f t="shared" si="92"/>
        <v>2179</v>
      </c>
      <c r="L131" s="43">
        <f t="shared" si="87"/>
        <v>4361</v>
      </c>
      <c r="M131" s="42">
        <f t="shared" si="93"/>
        <v>0</v>
      </c>
      <c r="N131" s="43">
        <f t="shared" si="88"/>
        <v>0</v>
      </c>
      <c r="O131" s="43">
        <f t="shared" si="89"/>
        <v>0</v>
      </c>
      <c r="P131" s="43">
        <f t="shared" si="90"/>
        <v>0</v>
      </c>
    </row>
    <row r="132" spans="1:16" ht="12.75">
      <c r="A132" s="116">
        <v>11</v>
      </c>
      <c r="B132" s="106">
        <v>683</v>
      </c>
      <c r="C132" s="46">
        <f t="shared" si="83"/>
        <v>0.3</v>
      </c>
      <c r="D132" s="106">
        <v>352</v>
      </c>
      <c r="E132" s="47">
        <f t="shared" si="91"/>
        <v>-7.9</v>
      </c>
      <c r="F132" s="43">
        <f t="shared" si="84"/>
        <v>1035</v>
      </c>
      <c r="G132" s="47">
        <f t="shared" si="85"/>
        <v>-2.6</v>
      </c>
      <c r="H132" s="52">
        <v>1</v>
      </c>
      <c r="I132" s="52">
        <v>0.7</v>
      </c>
      <c r="J132" s="49">
        <f>B132*H132</f>
        <v>683</v>
      </c>
      <c r="K132" s="49">
        <f t="shared" si="92"/>
        <v>246</v>
      </c>
      <c r="L132" s="49">
        <f>SUM(J132:K132)</f>
        <v>929</v>
      </c>
      <c r="M132" s="42">
        <f t="shared" si="93"/>
        <v>0</v>
      </c>
      <c r="N132" s="49">
        <f>ROUNDDOWN(J132*M132,0)</f>
        <v>0</v>
      </c>
      <c r="O132" s="49">
        <f>ROUNDDOWN(K132*M132,0)</f>
        <v>0</v>
      </c>
      <c r="P132" s="49">
        <f t="shared" si="90"/>
        <v>0</v>
      </c>
    </row>
    <row r="133" spans="1:16" ht="12.75">
      <c r="A133" s="117">
        <v>12</v>
      </c>
      <c r="B133" s="106">
        <v>450</v>
      </c>
      <c r="C133" s="46">
        <f t="shared" si="83"/>
        <v>2.7</v>
      </c>
      <c r="D133" s="106">
        <v>597</v>
      </c>
      <c r="E133" s="47">
        <f t="shared" si="91"/>
        <v>0.2</v>
      </c>
      <c r="F133" s="43">
        <f t="shared" si="84"/>
        <v>1047</v>
      </c>
      <c r="G133" s="47">
        <f t="shared" si="85"/>
        <v>1.3</v>
      </c>
      <c r="H133" s="42">
        <v>1</v>
      </c>
      <c r="I133" s="42">
        <v>0.7</v>
      </c>
      <c r="J133" s="43">
        <f>B133*H133</f>
        <v>450</v>
      </c>
      <c r="K133" s="43">
        <f t="shared" si="92"/>
        <v>417</v>
      </c>
      <c r="L133" s="43">
        <f>SUM(J133:K133)</f>
        <v>867</v>
      </c>
      <c r="M133" s="42">
        <f t="shared" si="93"/>
        <v>0</v>
      </c>
      <c r="N133" s="43">
        <f>ROUNDDOWN(J133*M133,0)</f>
        <v>0</v>
      </c>
      <c r="O133" s="43">
        <f>ROUNDDOWN(K133*M133,0)</f>
        <v>0</v>
      </c>
      <c r="P133" s="43">
        <f t="shared" si="90"/>
        <v>0</v>
      </c>
    </row>
    <row r="134" spans="1:16" ht="12.75">
      <c r="A134" s="116">
        <v>1</v>
      </c>
      <c r="B134" s="106">
        <v>3052</v>
      </c>
      <c r="C134" s="46">
        <f>ROUND((B134/B117-1)*100,1)</f>
        <v>0.8</v>
      </c>
      <c r="D134" s="106">
        <v>617</v>
      </c>
      <c r="E134" s="47">
        <f t="shared" si="91"/>
        <v>-4.2</v>
      </c>
      <c r="F134" s="43">
        <f t="shared" si="84"/>
        <v>3669</v>
      </c>
      <c r="G134" s="47">
        <f t="shared" si="85"/>
        <v>-0.1</v>
      </c>
      <c r="H134" s="52">
        <v>1</v>
      </c>
      <c r="I134" s="52">
        <v>0.7</v>
      </c>
      <c r="J134" s="49">
        <f>B134*H134</f>
        <v>3052</v>
      </c>
      <c r="K134" s="49">
        <f t="shared" si="92"/>
        <v>431</v>
      </c>
      <c r="L134" s="49">
        <f>SUM(J134:K134)</f>
        <v>3483</v>
      </c>
      <c r="M134" s="52">
        <f t="shared" si="93"/>
        <v>0</v>
      </c>
      <c r="N134" s="49">
        <f>ROUNDDOWN(J134*M134,0)</f>
        <v>0</v>
      </c>
      <c r="O134" s="49">
        <f>ROUNDDOWN(K134*M134,0)</f>
        <v>0</v>
      </c>
      <c r="P134" s="49">
        <f>SUM(N134:O134)</f>
        <v>0</v>
      </c>
    </row>
    <row r="135" spans="1:16" ht="12.75">
      <c r="A135" s="117">
        <v>2</v>
      </c>
      <c r="B135" s="106">
        <v>574</v>
      </c>
      <c r="C135" s="46">
        <f t="shared" si="83"/>
        <v>3.6</v>
      </c>
      <c r="D135" s="106">
        <v>375</v>
      </c>
      <c r="E135" s="47">
        <f t="shared" si="91"/>
        <v>7.1</v>
      </c>
      <c r="F135" s="43">
        <f t="shared" si="84"/>
        <v>949</v>
      </c>
      <c r="G135" s="47">
        <f t="shared" si="85"/>
        <v>5</v>
      </c>
      <c r="H135" s="42">
        <v>1</v>
      </c>
      <c r="I135" s="42">
        <v>0.7</v>
      </c>
      <c r="J135" s="43">
        <f>B135*H135</f>
        <v>574</v>
      </c>
      <c r="K135" s="43">
        <f t="shared" si="92"/>
        <v>262</v>
      </c>
      <c r="L135" s="43">
        <f>SUM(J135:K135)</f>
        <v>836</v>
      </c>
      <c r="M135" s="42">
        <f t="shared" si="93"/>
        <v>0</v>
      </c>
      <c r="N135" s="43">
        <f>ROUNDDOWN(J135*M135,0)</f>
        <v>0</v>
      </c>
      <c r="O135" s="43">
        <f>ROUNDDOWN(K135*M135,0)</f>
        <v>0</v>
      </c>
      <c r="P135" s="43">
        <f>SUM(N135:O135)</f>
        <v>0</v>
      </c>
    </row>
    <row r="136" spans="1:16" ht="12.75">
      <c r="A136" s="117">
        <v>3</v>
      </c>
      <c r="B136" s="106">
        <v>1338</v>
      </c>
      <c r="C136" s="46">
        <f t="shared" si="83"/>
        <v>-0.1</v>
      </c>
      <c r="D136" s="106">
        <v>757</v>
      </c>
      <c r="E136" s="47">
        <f t="shared" si="91"/>
        <v>1.3</v>
      </c>
      <c r="F136" s="43">
        <f t="shared" si="84"/>
        <v>2095</v>
      </c>
      <c r="G136" s="47">
        <f t="shared" si="85"/>
        <v>0.4</v>
      </c>
      <c r="H136" s="42">
        <v>1</v>
      </c>
      <c r="I136" s="42">
        <v>0.7</v>
      </c>
      <c r="J136" s="43">
        <f>B136*H136</f>
        <v>1338</v>
      </c>
      <c r="K136" s="43">
        <f t="shared" si="92"/>
        <v>529</v>
      </c>
      <c r="L136" s="43">
        <f>SUM(J136:K136)</f>
        <v>1867</v>
      </c>
      <c r="M136" s="42">
        <f t="shared" si="93"/>
        <v>0</v>
      </c>
      <c r="N136" s="43">
        <f>ROUNDDOWN(J136*M136,0)</f>
        <v>0</v>
      </c>
      <c r="O136" s="43">
        <f>ROUNDDOWN(K136*M136,0)</f>
        <v>0</v>
      </c>
      <c r="P136" s="43">
        <f>SUM(N136:O136)</f>
        <v>0</v>
      </c>
    </row>
    <row r="137" spans="1:18" ht="12.75">
      <c r="A137" s="117" t="s">
        <v>48</v>
      </c>
      <c r="B137" s="43">
        <f>SUM(B125:B136)</f>
        <v>24308</v>
      </c>
      <c r="C137" s="46">
        <f>ROUND((B137/B120-1)*100,1)</f>
        <v>0.7</v>
      </c>
      <c r="D137" s="43">
        <f>SUM(D125:D136)</f>
        <v>8335</v>
      </c>
      <c r="E137" s="47">
        <f t="shared" si="91"/>
        <v>0</v>
      </c>
      <c r="F137" s="43">
        <f t="shared" si="84"/>
        <v>32643</v>
      </c>
      <c r="G137" s="47">
        <f t="shared" si="85"/>
        <v>0.5</v>
      </c>
      <c r="H137" s="42"/>
      <c r="I137" s="42"/>
      <c r="J137" s="43">
        <f>SUM(J125:J136)</f>
        <v>24308</v>
      </c>
      <c r="K137" s="43">
        <f>SUM(K125:K136)</f>
        <v>5828</v>
      </c>
      <c r="L137" s="62">
        <f>SUM(L125:L136)</f>
        <v>30136</v>
      </c>
      <c r="M137" s="42"/>
      <c r="N137" s="43">
        <f>SUM(N125:N136)</f>
        <v>0</v>
      </c>
      <c r="O137" s="43">
        <f>SUM(O125:O136)</f>
        <v>0</v>
      </c>
      <c r="P137" s="43">
        <f>SUM(P125:P136)</f>
        <v>0</v>
      </c>
      <c r="R137" s="93">
        <f>L137*45.17</f>
        <v>1361243.12</v>
      </c>
    </row>
    <row r="138" spans="2:12" ht="12.75">
      <c r="B138" s="91">
        <f>B137-B120</f>
        <v>167</v>
      </c>
      <c r="D138" s="91">
        <f>D137-D120</f>
        <v>0</v>
      </c>
      <c r="F138" s="91">
        <f>F137-F120</f>
        <v>167</v>
      </c>
      <c r="L138" s="91">
        <f>L137-L120</f>
        <v>165</v>
      </c>
    </row>
    <row r="139" ht="14.25">
      <c r="A139" s="33" t="s">
        <v>81</v>
      </c>
    </row>
    <row r="140" spans="1:16" ht="12.75">
      <c r="A140" s="170" t="s">
        <v>40</v>
      </c>
      <c r="B140" s="159" t="s">
        <v>51</v>
      </c>
      <c r="C140" s="161"/>
      <c r="D140" s="161"/>
      <c r="E140" s="161"/>
      <c r="F140" s="161"/>
      <c r="G140" s="160"/>
      <c r="H140" s="167" t="s">
        <v>42</v>
      </c>
      <c r="I140" s="167"/>
      <c r="J140" s="167" t="s">
        <v>43</v>
      </c>
      <c r="K140" s="167"/>
      <c r="L140" s="167"/>
      <c r="M140" s="167" t="s">
        <v>44</v>
      </c>
      <c r="N140" s="167" t="s">
        <v>45</v>
      </c>
      <c r="O140" s="167"/>
      <c r="P140" s="167"/>
    </row>
    <row r="141" spans="1:16" ht="12.75">
      <c r="A141" s="171"/>
      <c r="B141" s="115" t="s">
        <v>46</v>
      </c>
      <c r="C141" s="45" t="s">
        <v>52</v>
      </c>
      <c r="D141" s="115" t="s">
        <v>47</v>
      </c>
      <c r="E141" s="45" t="s">
        <v>52</v>
      </c>
      <c r="F141" s="115" t="s">
        <v>48</v>
      </c>
      <c r="G141" s="45" t="s">
        <v>52</v>
      </c>
      <c r="H141" s="36" t="s">
        <v>46</v>
      </c>
      <c r="I141" s="36" t="s">
        <v>47</v>
      </c>
      <c r="J141" s="115" t="s">
        <v>46</v>
      </c>
      <c r="K141" s="115" t="s">
        <v>47</v>
      </c>
      <c r="L141" s="115" t="s">
        <v>48</v>
      </c>
      <c r="M141" s="162"/>
      <c r="N141" s="115" t="s">
        <v>46</v>
      </c>
      <c r="O141" s="115" t="s">
        <v>49</v>
      </c>
      <c r="P141" s="115" t="s">
        <v>48</v>
      </c>
    </row>
    <row r="142" spans="1:16" ht="12.75">
      <c r="A142" s="117">
        <v>4</v>
      </c>
      <c r="B142" s="43">
        <v>7903</v>
      </c>
      <c r="C142" s="46">
        <f>ROUND((B142/B125-1)*100,1)</f>
        <v>0</v>
      </c>
      <c r="D142" s="43">
        <v>718</v>
      </c>
      <c r="E142" s="47">
        <f aca="true" t="shared" si="94" ref="E142:E154">ROUND((D142/D125-1)*100,1)</f>
        <v>2.3</v>
      </c>
      <c r="F142" s="43">
        <f>SUM(B142,D142)</f>
        <v>8621</v>
      </c>
      <c r="G142" s="47">
        <f>ROUND((F142/F125-1)*100,1)</f>
        <v>0.2</v>
      </c>
      <c r="H142" s="42">
        <v>1</v>
      </c>
      <c r="I142" s="42">
        <v>0.7</v>
      </c>
      <c r="J142" s="43">
        <f>B142*H142</f>
        <v>7903</v>
      </c>
      <c r="K142" s="43">
        <f>ROUNDDOWN(D142*I142,0)</f>
        <v>502</v>
      </c>
      <c r="L142" s="43">
        <f>SUM(J142:K142)</f>
        <v>8405</v>
      </c>
      <c r="M142" s="68"/>
      <c r="N142" s="43">
        <f>ROUNDDOWN(J142*M142,0)</f>
        <v>0</v>
      </c>
      <c r="O142" s="43">
        <f>ROUNDDOWN(K142*M142,0)</f>
        <v>0</v>
      </c>
      <c r="P142" s="43">
        <f>SUM(N142:O142)</f>
        <v>0</v>
      </c>
    </row>
    <row r="143" spans="1:16" ht="12.75">
      <c r="A143" s="117">
        <v>5</v>
      </c>
      <c r="B143" s="62">
        <v>1294</v>
      </c>
      <c r="C143" s="46">
        <f aca="true" t="shared" si="95" ref="C143:C154">ROUND((B143/B126-1)*100,1)</f>
        <v>1.3</v>
      </c>
      <c r="D143" s="43">
        <v>182</v>
      </c>
      <c r="E143" s="47">
        <f t="shared" si="94"/>
        <v>5.2</v>
      </c>
      <c r="F143" s="43">
        <f aca="true" t="shared" si="96" ref="F143:F152">SUM(B143,D143)</f>
        <v>1476</v>
      </c>
      <c r="G143" s="47">
        <f aca="true" t="shared" si="97" ref="G143:G153">ROUND((F143/F126-1)*100,1)</f>
        <v>1.8</v>
      </c>
      <c r="H143" s="42">
        <v>1</v>
      </c>
      <c r="I143" s="42">
        <v>0.7</v>
      </c>
      <c r="J143" s="43">
        <f aca="true" t="shared" si="98" ref="J143:J148">B143*H143</f>
        <v>1294</v>
      </c>
      <c r="K143" s="43">
        <f>ROUNDDOWN(D143*I143,0)</f>
        <v>127</v>
      </c>
      <c r="L143" s="43">
        <f aca="true" t="shared" si="99" ref="L143:L148">SUM(J143:K143)</f>
        <v>1421</v>
      </c>
      <c r="M143" s="42">
        <f>M142</f>
        <v>0</v>
      </c>
      <c r="N143" s="43">
        <f aca="true" t="shared" si="100" ref="N143:N148">ROUNDDOWN(J143*M143,0)</f>
        <v>0</v>
      </c>
      <c r="O143" s="43">
        <f aca="true" t="shared" si="101" ref="O143:O148">ROUNDDOWN(K143*M143,0)</f>
        <v>0</v>
      </c>
      <c r="P143" s="43">
        <f aca="true" t="shared" si="102" ref="P143:P150">SUM(N143:O143)</f>
        <v>0</v>
      </c>
    </row>
    <row r="144" spans="1:16" ht="12.75">
      <c r="A144" s="117">
        <v>6</v>
      </c>
      <c r="B144" s="62">
        <v>1886</v>
      </c>
      <c r="C144" s="46">
        <f t="shared" si="95"/>
        <v>1</v>
      </c>
      <c r="D144" s="43">
        <v>128</v>
      </c>
      <c r="E144" s="47">
        <f t="shared" si="94"/>
        <v>0.8</v>
      </c>
      <c r="F144" s="43">
        <f t="shared" si="96"/>
        <v>2014</v>
      </c>
      <c r="G144" s="47">
        <f t="shared" si="97"/>
        <v>1</v>
      </c>
      <c r="H144" s="42">
        <v>1</v>
      </c>
      <c r="I144" s="42">
        <v>0.7</v>
      </c>
      <c r="J144" s="43">
        <f t="shared" si="98"/>
        <v>1886</v>
      </c>
      <c r="K144" s="43">
        <f>ROUNDDOWN(D144*I144,0)</f>
        <v>89</v>
      </c>
      <c r="L144" s="43">
        <f t="shared" si="99"/>
        <v>1975</v>
      </c>
      <c r="M144" s="42">
        <f aca="true" t="shared" si="103" ref="M144:M153">M143</f>
        <v>0</v>
      </c>
      <c r="N144" s="43">
        <f t="shared" si="100"/>
        <v>0</v>
      </c>
      <c r="O144" s="43">
        <f t="shared" si="101"/>
        <v>0</v>
      </c>
      <c r="P144" s="43">
        <f t="shared" si="102"/>
        <v>0</v>
      </c>
    </row>
    <row r="145" spans="1:16" ht="12.75">
      <c r="A145" s="117">
        <v>7</v>
      </c>
      <c r="B145" s="62">
        <v>2129</v>
      </c>
      <c r="C145" s="46">
        <f t="shared" si="95"/>
        <v>0.9</v>
      </c>
      <c r="D145" s="43">
        <v>976</v>
      </c>
      <c r="E145" s="47">
        <f t="shared" si="94"/>
        <v>-0.3</v>
      </c>
      <c r="F145" s="43">
        <f t="shared" si="96"/>
        <v>3105</v>
      </c>
      <c r="G145" s="47">
        <f t="shared" si="97"/>
        <v>0.6</v>
      </c>
      <c r="H145" s="42">
        <v>1</v>
      </c>
      <c r="I145" s="42">
        <v>0.7</v>
      </c>
      <c r="J145" s="43">
        <f t="shared" si="98"/>
        <v>2129</v>
      </c>
      <c r="K145" s="43">
        <f aca="true" t="shared" si="104" ref="K145:K153">ROUNDDOWN(D145*I145,0)</f>
        <v>683</v>
      </c>
      <c r="L145" s="43">
        <f t="shared" si="99"/>
        <v>2812</v>
      </c>
      <c r="M145" s="42">
        <f t="shared" si="103"/>
        <v>0</v>
      </c>
      <c r="N145" s="43">
        <f t="shared" si="100"/>
        <v>0</v>
      </c>
      <c r="O145" s="43">
        <f t="shared" si="101"/>
        <v>0</v>
      </c>
      <c r="P145" s="43">
        <f t="shared" si="102"/>
        <v>0</v>
      </c>
    </row>
    <row r="146" spans="1:16" ht="12.75">
      <c r="A146" s="117">
        <v>8</v>
      </c>
      <c r="B146" s="62">
        <v>1310</v>
      </c>
      <c r="C146" s="46">
        <f t="shared" si="95"/>
        <v>1.5</v>
      </c>
      <c r="D146" s="43">
        <v>159</v>
      </c>
      <c r="E146" s="47">
        <f t="shared" si="94"/>
        <v>2.6</v>
      </c>
      <c r="F146" s="43">
        <f t="shared" si="96"/>
        <v>1469</v>
      </c>
      <c r="G146" s="47">
        <f t="shared" si="97"/>
        <v>1.6</v>
      </c>
      <c r="H146" s="42">
        <v>1</v>
      </c>
      <c r="I146" s="42">
        <v>0.7</v>
      </c>
      <c r="J146" s="43">
        <f t="shared" si="98"/>
        <v>1310</v>
      </c>
      <c r="K146" s="43">
        <f t="shared" si="104"/>
        <v>111</v>
      </c>
      <c r="L146" s="43">
        <f t="shared" si="99"/>
        <v>1421</v>
      </c>
      <c r="M146" s="42">
        <f t="shared" si="103"/>
        <v>0</v>
      </c>
      <c r="N146" s="43">
        <f t="shared" si="100"/>
        <v>0</v>
      </c>
      <c r="O146" s="43">
        <f t="shared" si="101"/>
        <v>0</v>
      </c>
      <c r="P146" s="43">
        <f t="shared" si="102"/>
        <v>0</v>
      </c>
    </row>
    <row r="147" spans="1:16" ht="12.75">
      <c r="A147" s="117">
        <v>9</v>
      </c>
      <c r="B147" s="62">
        <v>1582</v>
      </c>
      <c r="C147" s="46">
        <f t="shared" si="95"/>
        <v>0.1</v>
      </c>
      <c r="D147" s="43">
        <v>395</v>
      </c>
      <c r="E147" s="47">
        <f t="shared" si="94"/>
        <v>1.8</v>
      </c>
      <c r="F147" s="43">
        <f t="shared" si="96"/>
        <v>1977</v>
      </c>
      <c r="G147" s="47">
        <f t="shared" si="97"/>
        <v>0.4</v>
      </c>
      <c r="H147" s="42">
        <v>1</v>
      </c>
      <c r="I147" s="42">
        <v>0.7</v>
      </c>
      <c r="J147" s="43">
        <f t="shared" si="98"/>
        <v>1582</v>
      </c>
      <c r="K147" s="43">
        <f t="shared" si="104"/>
        <v>276</v>
      </c>
      <c r="L147" s="43">
        <f t="shared" si="99"/>
        <v>1858</v>
      </c>
      <c r="M147" s="42">
        <f t="shared" si="103"/>
        <v>0</v>
      </c>
      <c r="N147" s="43">
        <f t="shared" si="100"/>
        <v>0</v>
      </c>
      <c r="O147" s="43">
        <f t="shared" si="101"/>
        <v>0</v>
      </c>
      <c r="P147" s="43">
        <f t="shared" si="102"/>
        <v>0</v>
      </c>
    </row>
    <row r="148" spans="1:16" ht="12.75">
      <c r="A148" s="117">
        <v>10</v>
      </c>
      <c r="B148" s="62">
        <v>2207</v>
      </c>
      <c r="C148" s="46">
        <f t="shared" si="95"/>
        <v>1.1</v>
      </c>
      <c r="D148" s="43">
        <v>3079</v>
      </c>
      <c r="E148" s="47">
        <f t="shared" si="94"/>
        <v>-1.1</v>
      </c>
      <c r="F148" s="43">
        <f t="shared" si="96"/>
        <v>5286</v>
      </c>
      <c r="G148" s="47">
        <f t="shared" si="97"/>
        <v>-0.2</v>
      </c>
      <c r="H148" s="42">
        <v>1</v>
      </c>
      <c r="I148" s="42">
        <v>0.7</v>
      </c>
      <c r="J148" s="43">
        <f t="shared" si="98"/>
        <v>2207</v>
      </c>
      <c r="K148" s="43">
        <f t="shared" si="104"/>
        <v>2155</v>
      </c>
      <c r="L148" s="43">
        <f t="shared" si="99"/>
        <v>4362</v>
      </c>
      <c r="M148" s="42">
        <f t="shared" si="103"/>
        <v>0</v>
      </c>
      <c r="N148" s="43">
        <f t="shared" si="100"/>
        <v>0</v>
      </c>
      <c r="O148" s="43">
        <f t="shared" si="101"/>
        <v>0</v>
      </c>
      <c r="P148" s="43">
        <f t="shared" si="102"/>
        <v>0</v>
      </c>
    </row>
    <row r="149" spans="1:16" ht="12.75">
      <c r="A149" s="116">
        <v>11</v>
      </c>
      <c r="B149" s="62">
        <v>694</v>
      </c>
      <c r="C149" s="64">
        <f t="shared" si="95"/>
        <v>1.6</v>
      </c>
      <c r="D149" s="62">
        <v>375</v>
      </c>
      <c r="E149" s="63">
        <f t="shared" si="94"/>
        <v>6.5</v>
      </c>
      <c r="F149" s="43">
        <f t="shared" si="96"/>
        <v>1069</v>
      </c>
      <c r="G149" s="47">
        <f t="shared" si="97"/>
        <v>3.3</v>
      </c>
      <c r="H149" s="52">
        <v>1</v>
      </c>
      <c r="I149" s="52">
        <v>0.7</v>
      </c>
      <c r="J149" s="49">
        <f>B149*H149</f>
        <v>694</v>
      </c>
      <c r="K149" s="49">
        <f t="shared" si="104"/>
        <v>262</v>
      </c>
      <c r="L149" s="49">
        <f>SUM(J149:K149)</f>
        <v>956</v>
      </c>
      <c r="M149" s="42">
        <f t="shared" si="103"/>
        <v>0</v>
      </c>
      <c r="N149" s="49">
        <f>ROUNDDOWN(J149*M149,0)</f>
        <v>0</v>
      </c>
      <c r="O149" s="49">
        <f>ROUNDDOWN(K149*M149,0)</f>
        <v>0</v>
      </c>
      <c r="P149" s="49">
        <f t="shared" si="102"/>
        <v>0</v>
      </c>
    </row>
    <row r="150" spans="1:16" ht="12.75">
      <c r="A150" s="117">
        <v>12</v>
      </c>
      <c r="B150" s="62">
        <v>467</v>
      </c>
      <c r="C150" s="64">
        <f t="shared" si="95"/>
        <v>3.8</v>
      </c>
      <c r="D150" s="62">
        <v>587</v>
      </c>
      <c r="E150" s="63">
        <f t="shared" si="94"/>
        <v>-1.7</v>
      </c>
      <c r="F150" s="43">
        <f t="shared" si="96"/>
        <v>1054</v>
      </c>
      <c r="G150" s="47">
        <f t="shared" si="97"/>
        <v>0.7</v>
      </c>
      <c r="H150" s="42">
        <v>1</v>
      </c>
      <c r="I150" s="42">
        <v>0.7</v>
      </c>
      <c r="J150" s="43">
        <f>B150*H150</f>
        <v>467</v>
      </c>
      <c r="K150" s="43">
        <f t="shared" si="104"/>
        <v>410</v>
      </c>
      <c r="L150" s="43">
        <f>SUM(J150:K150)</f>
        <v>877</v>
      </c>
      <c r="M150" s="42">
        <f t="shared" si="103"/>
        <v>0</v>
      </c>
      <c r="N150" s="43">
        <f>ROUNDDOWN(J150*M150,0)</f>
        <v>0</v>
      </c>
      <c r="O150" s="43">
        <f>ROUNDDOWN(K150*M150,0)</f>
        <v>0</v>
      </c>
      <c r="P150" s="43">
        <f t="shared" si="102"/>
        <v>0</v>
      </c>
    </row>
    <row r="151" spans="1:16" ht="12.75">
      <c r="A151" s="116">
        <v>1</v>
      </c>
      <c r="B151" s="62">
        <v>3077</v>
      </c>
      <c r="C151" s="64">
        <f t="shared" si="95"/>
        <v>0.8</v>
      </c>
      <c r="D151" s="62">
        <v>645</v>
      </c>
      <c r="E151" s="63">
        <f t="shared" si="94"/>
        <v>4.5</v>
      </c>
      <c r="F151" s="43">
        <f t="shared" si="96"/>
        <v>3722</v>
      </c>
      <c r="G151" s="47">
        <f t="shared" si="97"/>
        <v>1.4</v>
      </c>
      <c r="H151" s="52">
        <v>1</v>
      </c>
      <c r="I151" s="52">
        <v>0.7</v>
      </c>
      <c r="J151" s="49">
        <f>B151*H151</f>
        <v>3077</v>
      </c>
      <c r="K151" s="49">
        <f t="shared" si="104"/>
        <v>451</v>
      </c>
      <c r="L151" s="49">
        <f>SUM(J151:K151)</f>
        <v>3528</v>
      </c>
      <c r="M151" s="52">
        <f t="shared" si="103"/>
        <v>0</v>
      </c>
      <c r="N151" s="49">
        <f>ROUNDDOWN(J151*M151,0)</f>
        <v>0</v>
      </c>
      <c r="O151" s="49">
        <f>ROUNDDOWN(K151*M151,0)</f>
        <v>0</v>
      </c>
      <c r="P151" s="49">
        <f>SUM(N151:O151)</f>
        <v>0</v>
      </c>
    </row>
    <row r="152" spans="1:16" ht="12.75">
      <c r="A152" s="117">
        <v>2</v>
      </c>
      <c r="B152" s="62">
        <v>577</v>
      </c>
      <c r="C152" s="64">
        <f t="shared" si="95"/>
        <v>0.5</v>
      </c>
      <c r="D152" s="62">
        <v>368</v>
      </c>
      <c r="E152" s="63">
        <f t="shared" si="94"/>
        <v>-1.9</v>
      </c>
      <c r="F152" s="43">
        <f t="shared" si="96"/>
        <v>945</v>
      </c>
      <c r="G152" s="47">
        <f t="shared" si="97"/>
        <v>-0.4</v>
      </c>
      <c r="H152" s="42">
        <v>1</v>
      </c>
      <c r="I152" s="42">
        <v>0.7</v>
      </c>
      <c r="J152" s="43">
        <f>B152*H152</f>
        <v>577</v>
      </c>
      <c r="K152" s="43">
        <f t="shared" si="104"/>
        <v>257</v>
      </c>
      <c r="L152" s="43">
        <f>SUM(J152:K152)</f>
        <v>834</v>
      </c>
      <c r="M152" s="42">
        <f t="shared" si="103"/>
        <v>0</v>
      </c>
      <c r="N152" s="43">
        <f>ROUNDDOWN(J152*M152,0)</f>
        <v>0</v>
      </c>
      <c r="O152" s="43">
        <f>ROUNDDOWN(K152*M152,0)</f>
        <v>0</v>
      </c>
      <c r="P152" s="43">
        <f>SUM(N152:O152)</f>
        <v>0</v>
      </c>
    </row>
    <row r="153" spans="1:16" ht="12.75">
      <c r="A153" s="117">
        <v>3</v>
      </c>
      <c r="B153" s="62">
        <v>1350</v>
      </c>
      <c r="C153" s="64">
        <f t="shared" si="95"/>
        <v>0.9</v>
      </c>
      <c r="D153" s="62">
        <v>766</v>
      </c>
      <c r="E153" s="63">
        <f t="shared" si="94"/>
        <v>1.2</v>
      </c>
      <c r="F153" s="43">
        <f>SUM(B153,D153)</f>
        <v>2116</v>
      </c>
      <c r="G153" s="47">
        <f t="shared" si="97"/>
        <v>1</v>
      </c>
      <c r="H153" s="42">
        <v>1</v>
      </c>
      <c r="I153" s="42">
        <v>0.7</v>
      </c>
      <c r="J153" s="43">
        <f>B153*H153</f>
        <v>1350</v>
      </c>
      <c r="K153" s="43">
        <f t="shared" si="104"/>
        <v>536</v>
      </c>
      <c r="L153" s="43">
        <f>SUM(J153:K153)</f>
        <v>1886</v>
      </c>
      <c r="M153" s="42">
        <f t="shared" si="103"/>
        <v>0</v>
      </c>
      <c r="N153" s="43">
        <f>ROUNDDOWN(J153*M153,0)</f>
        <v>0</v>
      </c>
      <c r="O153" s="43">
        <f>ROUNDDOWN(K153*M153,0)</f>
        <v>0</v>
      </c>
      <c r="P153" s="43">
        <f>SUM(N153:O153)</f>
        <v>0</v>
      </c>
    </row>
    <row r="154" spans="1:18" ht="12.75">
      <c r="A154" s="117" t="s">
        <v>48</v>
      </c>
      <c r="B154" s="43">
        <f>SUM(B142:B153)</f>
        <v>24476</v>
      </c>
      <c r="C154" s="46">
        <f t="shared" si="95"/>
        <v>0.7</v>
      </c>
      <c r="D154" s="43">
        <f>SUM(D142:D153)</f>
        <v>8378</v>
      </c>
      <c r="E154" s="47">
        <f t="shared" si="94"/>
        <v>0.5</v>
      </c>
      <c r="F154" s="43">
        <f>SUM(B154,D154)</f>
        <v>32854</v>
      </c>
      <c r="G154" s="47">
        <f>ROUND((F154/F137-1)*100,1)</f>
        <v>0.6</v>
      </c>
      <c r="H154" s="42"/>
      <c r="I154" s="42"/>
      <c r="J154" s="43">
        <f>SUM(J142:J153)</f>
        <v>24476</v>
      </c>
      <c r="K154" s="43">
        <f>SUM(K142:K153)</f>
        <v>5859</v>
      </c>
      <c r="L154" s="106">
        <f>SUM(L142:L153)</f>
        <v>30335</v>
      </c>
      <c r="M154" s="42"/>
      <c r="N154" s="43">
        <f>SUM(N142:N153)</f>
        <v>0</v>
      </c>
      <c r="O154" s="43">
        <f>SUM(O142:O153)</f>
        <v>0</v>
      </c>
      <c r="P154" s="43">
        <f>SUM(P142:P153)</f>
        <v>0</v>
      </c>
      <c r="R154" s="93">
        <f>L154*45.17</f>
        <v>1370231.95</v>
      </c>
    </row>
    <row r="155" spans="2:12" ht="12.75">
      <c r="B155" s="91">
        <f>B154-B137</f>
        <v>168</v>
      </c>
      <c r="D155" s="91">
        <f>D154-D137</f>
        <v>43</v>
      </c>
      <c r="F155" s="91">
        <f>F154-F137</f>
        <v>211</v>
      </c>
      <c r="L155" s="91">
        <f>L154-L137</f>
        <v>199</v>
      </c>
    </row>
    <row r="156" ht="14.25">
      <c r="A156" s="33" t="s">
        <v>82</v>
      </c>
    </row>
    <row r="157" spans="1:16" ht="12.75">
      <c r="A157" s="170" t="s">
        <v>40</v>
      </c>
      <c r="B157" s="159" t="s">
        <v>51</v>
      </c>
      <c r="C157" s="161"/>
      <c r="D157" s="161"/>
      <c r="E157" s="161"/>
      <c r="F157" s="161"/>
      <c r="G157" s="160"/>
      <c r="H157" s="167" t="s">
        <v>42</v>
      </c>
      <c r="I157" s="167"/>
      <c r="J157" s="167" t="s">
        <v>43</v>
      </c>
      <c r="K157" s="167"/>
      <c r="L157" s="167"/>
      <c r="M157" s="167" t="s">
        <v>44</v>
      </c>
      <c r="N157" s="167" t="s">
        <v>45</v>
      </c>
      <c r="O157" s="167"/>
      <c r="P157" s="167"/>
    </row>
    <row r="158" spans="1:16" ht="12.75">
      <c r="A158" s="171"/>
      <c r="B158" s="115" t="s">
        <v>46</v>
      </c>
      <c r="C158" s="45" t="s">
        <v>52</v>
      </c>
      <c r="D158" s="115" t="s">
        <v>47</v>
      </c>
      <c r="E158" s="45" t="s">
        <v>52</v>
      </c>
      <c r="F158" s="115" t="s">
        <v>48</v>
      </c>
      <c r="G158" s="45" t="s">
        <v>52</v>
      </c>
      <c r="H158" s="36" t="s">
        <v>46</v>
      </c>
      <c r="I158" s="36" t="s">
        <v>47</v>
      </c>
      <c r="J158" s="115" t="s">
        <v>46</v>
      </c>
      <c r="K158" s="115" t="s">
        <v>47</v>
      </c>
      <c r="L158" s="115" t="s">
        <v>48</v>
      </c>
      <c r="M158" s="162"/>
      <c r="N158" s="115" t="s">
        <v>46</v>
      </c>
      <c r="O158" s="115" t="s">
        <v>49</v>
      </c>
      <c r="P158" s="115" t="s">
        <v>48</v>
      </c>
    </row>
    <row r="159" spans="1:16" ht="12.75">
      <c r="A159" s="117">
        <v>4</v>
      </c>
      <c r="B159" s="43">
        <v>7884</v>
      </c>
      <c r="C159" s="46">
        <f aca="true" t="shared" si="105" ref="C159:C170">ROUND((B159/B142-1)*100,1)</f>
        <v>-0.2</v>
      </c>
      <c r="D159" s="43">
        <v>686</v>
      </c>
      <c r="E159" s="47">
        <f aca="true" t="shared" si="106" ref="E159:E171">ROUND((D159/D142-1)*100,1)</f>
        <v>-4.5</v>
      </c>
      <c r="F159" s="43">
        <f>SUM(B159,D159)</f>
        <v>8570</v>
      </c>
      <c r="G159" s="47">
        <f>ROUND((F159/F142-1)*100,1)</f>
        <v>-0.6</v>
      </c>
      <c r="H159" s="42">
        <v>1</v>
      </c>
      <c r="I159" s="42">
        <v>0.7</v>
      </c>
      <c r="J159" s="43">
        <f>B159*H159</f>
        <v>7884</v>
      </c>
      <c r="K159" s="43">
        <f aca="true" t="shared" si="107" ref="K159:K170">ROUNDDOWN(D159*I159,0)</f>
        <v>480</v>
      </c>
      <c r="L159" s="43">
        <f>SUM(J159:K159)</f>
        <v>8364</v>
      </c>
      <c r="M159" s="68"/>
      <c r="N159" s="43">
        <f>ROUNDDOWN(J159*M159,0)</f>
        <v>0</v>
      </c>
      <c r="O159" s="43">
        <f>ROUNDDOWN(K159*M159,0)</f>
        <v>0</v>
      </c>
      <c r="P159" s="43">
        <f>SUM(N159:O159)</f>
        <v>0</v>
      </c>
    </row>
    <row r="160" spans="1:16" ht="12.75">
      <c r="A160" s="117">
        <v>5</v>
      </c>
      <c r="B160" s="62">
        <v>1290</v>
      </c>
      <c r="C160" s="46">
        <f t="shared" si="105"/>
        <v>-0.3</v>
      </c>
      <c r="D160" s="43">
        <v>214</v>
      </c>
      <c r="E160" s="47">
        <f t="shared" si="106"/>
        <v>17.6</v>
      </c>
      <c r="F160" s="43">
        <f aca="true" t="shared" si="108" ref="F160:F169">SUM(B160,D160)</f>
        <v>1504</v>
      </c>
      <c r="G160" s="47">
        <f aca="true" t="shared" si="109" ref="G160:G170">ROUND((F160/F143-1)*100,1)</f>
        <v>1.9</v>
      </c>
      <c r="H160" s="42">
        <v>1</v>
      </c>
      <c r="I160" s="42">
        <v>0.7</v>
      </c>
      <c r="J160" s="43">
        <f aca="true" t="shared" si="110" ref="J160:J165">B160*H160</f>
        <v>1290</v>
      </c>
      <c r="K160" s="43">
        <f t="shared" si="107"/>
        <v>149</v>
      </c>
      <c r="L160" s="43">
        <f aca="true" t="shared" si="111" ref="L160:L165">SUM(J160:K160)</f>
        <v>1439</v>
      </c>
      <c r="M160" s="42">
        <f>M159</f>
        <v>0</v>
      </c>
      <c r="N160" s="43">
        <f aca="true" t="shared" si="112" ref="N160:N165">ROUNDDOWN(J160*M160,0)</f>
        <v>0</v>
      </c>
      <c r="O160" s="43">
        <f aca="true" t="shared" si="113" ref="O160:O165">ROUNDDOWN(K160*M160,0)</f>
        <v>0</v>
      </c>
      <c r="P160" s="43">
        <f aca="true" t="shared" si="114" ref="P160:P167">SUM(N160:O160)</f>
        <v>0</v>
      </c>
    </row>
    <row r="161" spans="1:18" ht="12.75">
      <c r="A161" s="117">
        <v>6</v>
      </c>
      <c r="B161" s="62">
        <v>1884</v>
      </c>
      <c r="C161" s="46">
        <f t="shared" si="105"/>
        <v>-0.1</v>
      </c>
      <c r="D161" s="43">
        <v>130</v>
      </c>
      <c r="E161" s="47">
        <f t="shared" si="106"/>
        <v>1.6</v>
      </c>
      <c r="F161" s="43">
        <f t="shared" si="108"/>
        <v>2014</v>
      </c>
      <c r="G161" s="47">
        <f t="shared" si="109"/>
        <v>0</v>
      </c>
      <c r="H161" s="42">
        <v>1</v>
      </c>
      <c r="I161" s="42">
        <v>0.7</v>
      </c>
      <c r="J161" s="43">
        <f t="shared" si="110"/>
        <v>1884</v>
      </c>
      <c r="K161" s="43">
        <f t="shared" si="107"/>
        <v>91</v>
      </c>
      <c r="L161" s="43">
        <f t="shared" si="111"/>
        <v>1975</v>
      </c>
      <c r="M161" s="42">
        <f aca="true" t="shared" si="115" ref="M161:M170">M160</f>
        <v>0</v>
      </c>
      <c r="N161" s="43">
        <f t="shared" si="112"/>
        <v>0</v>
      </c>
      <c r="O161" s="43">
        <f t="shared" si="113"/>
        <v>0</v>
      </c>
      <c r="P161" s="43">
        <f t="shared" si="114"/>
        <v>0</v>
      </c>
      <c r="R161" s="107"/>
    </row>
    <row r="162" spans="1:16" ht="12.75">
      <c r="A162" s="117">
        <v>7</v>
      </c>
      <c r="B162" s="62">
        <v>2137</v>
      </c>
      <c r="C162" s="46">
        <f t="shared" si="105"/>
        <v>0.4</v>
      </c>
      <c r="D162" s="43">
        <v>990</v>
      </c>
      <c r="E162" s="47">
        <f t="shared" si="106"/>
        <v>1.4</v>
      </c>
      <c r="F162" s="43">
        <f t="shared" si="108"/>
        <v>3127</v>
      </c>
      <c r="G162" s="47">
        <f t="shared" si="109"/>
        <v>0.7</v>
      </c>
      <c r="H162" s="42">
        <v>1</v>
      </c>
      <c r="I162" s="42">
        <v>0.7</v>
      </c>
      <c r="J162" s="43">
        <f t="shared" si="110"/>
        <v>2137</v>
      </c>
      <c r="K162" s="43">
        <f t="shared" si="107"/>
        <v>693</v>
      </c>
      <c r="L162" s="43">
        <f t="shared" si="111"/>
        <v>2830</v>
      </c>
      <c r="M162" s="42">
        <f t="shared" si="115"/>
        <v>0</v>
      </c>
      <c r="N162" s="43">
        <f t="shared" si="112"/>
        <v>0</v>
      </c>
      <c r="O162" s="43">
        <f t="shared" si="113"/>
        <v>0</v>
      </c>
      <c r="P162" s="43">
        <f t="shared" si="114"/>
        <v>0</v>
      </c>
    </row>
    <row r="163" spans="1:16" ht="12.75">
      <c r="A163" s="115">
        <v>8</v>
      </c>
      <c r="B163" s="57">
        <v>1326</v>
      </c>
      <c r="C163" s="118">
        <f t="shared" si="105"/>
        <v>1.2</v>
      </c>
      <c r="D163" s="60">
        <v>159</v>
      </c>
      <c r="E163" s="119">
        <f t="shared" si="106"/>
        <v>0</v>
      </c>
      <c r="F163" s="60">
        <f t="shared" si="108"/>
        <v>1485</v>
      </c>
      <c r="G163" s="119">
        <f t="shared" si="109"/>
        <v>1.1</v>
      </c>
      <c r="H163" s="61">
        <v>1</v>
      </c>
      <c r="I163" s="61">
        <v>0.7</v>
      </c>
      <c r="J163" s="60">
        <f t="shared" si="110"/>
        <v>1326</v>
      </c>
      <c r="K163" s="60">
        <f t="shared" si="107"/>
        <v>111</v>
      </c>
      <c r="L163" s="60">
        <f t="shared" si="111"/>
        <v>1437</v>
      </c>
      <c r="M163" s="61">
        <f t="shared" si="115"/>
        <v>0</v>
      </c>
      <c r="N163" s="60">
        <f t="shared" si="112"/>
        <v>0</v>
      </c>
      <c r="O163" s="60">
        <f t="shared" si="113"/>
        <v>0</v>
      </c>
      <c r="P163" s="60">
        <f t="shared" si="114"/>
        <v>0</v>
      </c>
    </row>
    <row r="164" spans="1:16" ht="12.75">
      <c r="A164" s="117">
        <v>9</v>
      </c>
      <c r="B164" s="62">
        <v>1598</v>
      </c>
      <c r="C164" s="46">
        <f t="shared" si="105"/>
        <v>1</v>
      </c>
      <c r="D164" s="43">
        <v>380</v>
      </c>
      <c r="E164" s="47">
        <f t="shared" si="106"/>
        <v>-3.8</v>
      </c>
      <c r="F164" s="43">
        <f t="shared" si="108"/>
        <v>1978</v>
      </c>
      <c r="G164" s="47">
        <f t="shared" si="109"/>
        <v>0.1</v>
      </c>
      <c r="H164" s="42">
        <v>1</v>
      </c>
      <c r="I164" s="42">
        <v>0.7</v>
      </c>
      <c r="J164" s="43">
        <f t="shared" si="110"/>
        <v>1598</v>
      </c>
      <c r="K164" s="43">
        <f t="shared" si="107"/>
        <v>266</v>
      </c>
      <c r="L164" s="43">
        <f t="shared" si="111"/>
        <v>1864</v>
      </c>
      <c r="M164" s="42">
        <f t="shared" si="115"/>
        <v>0</v>
      </c>
      <c r="N164" s="43">
        <f t="shared" si="112"/>
        <v>0</v>
      </c>
      <c r="O164" s="43">
        <f t="shared" si="113"/>
        <v>0</v>
      </c>
      <c r="P164" s="43">
        <f t="shared" si="114"/>
        <v>0</v>
      </c>
    </row>
    <row r="165" spans="1:16" ht="12.75">
      <c r="A165" s="117">
        <v>10</v>
      </c>
      <c r="B165" s="62">
        <v>2212</v>
      </c>
      <c r="C165" s="46">
        <f t="shared" si="105"/>
        <v>0.2</v>
      </c>
      <c r="D165" s="43">
        <v>3036</v>
      </c>
      <c r="E165" s="47">
        <f t="shared" si="106"/>
        <v>-1.4</v>
      </c>
      <c r="F165" s="43">
        <f t="shared" si="108"/>
        <v>5248</v>
      </c>
      <c r="G165" s="47">
        <f t="shared" si="109"/>
        <v>-0.7</v>
      </c>
      <c r="H165" s="42">
        <v>1</v>
      </c>
      <c r="I165" s="42">
        <v>0.7</v>
      </c>
      <c r="J165" s="43">
        <f t="shared" si="110"/>
        <v>2212</v>
      </c>
      <c r="K165" s="43">
        <f t="shared" si="107"/>
        <v>2125</v>
      </c>
      <c r="L165" s="43">
        <f t="shared" si="111"/>
        <v>4337</v>
      </c>
      <c r="M165" s="42">
        <f t="shared" si="115"/>
        <v>0</v>
      </c>
      <c r="N165" s="43">
        <f t="shared" si="112"/>
        <v>0</v>
      </c>
      <c r="O165" s="43">
        <f t="shared" si="113"/>
        <v>0</v>
      </c>
      <c r="P165" s="43">
        <f t="shared" si="114"/>
        <v>0</v>
      </c>
    </row>
    <row r="166" spans="1:16" ht="12.75">
      <c r="A166" s="116">
        <v>11</v>
      </c>
      <c r="B166" s="62">
        <v>694</v>
      </c>
      <c r="C166" s="46">
        <f t="shared" si="105"/>
        <v>0</v>
      </c>
      <c r="D166" s="43">
        <v>372</v>
      </c>
      <c r="E166" s="47">
        <f t="shared" si="106"/>
        <v>-0.8</v>
      </c>
      <c r="F166" s="43">
        <f t="shared" si="108"/>
        <v>1066</v>
      </c>
      <c r="G166" s="47">
        <f t="shared" si="109"/>
        <v>-0.3</v>
      </c>
      <c r="H166" s="52">
        <v>1</v>
      </c>
      <c r="I166" s="52">
        <v>0.7</v>
      </c>
      <c r="J166" s="49">
        <f>B166*H166</f>
        <v>694</v>
      </c>
      <c r="K166" s="49">
        <f t="shared" si="107"/>
        <v>260</v>
      </c>
      <c r="L166" s="49">
        <f>SUM(J166:K166)</f>
        <v>954</v>
      </c>
      <c r="M166" s="42">
        <f t="shared" si="115"/>
        <v>0</v>
      </c>
      <c r="N166" s="49">
        <f>ROUNDDOWN(J166*M166,0)</f>
        <v>0</v>
      </c>
      <c r="O166" s="49">
        <f>ROUNDDOWN(K166*M166,0)</f>
        <v>0</v>
      </c>
      <c r="P166" s="49">
        <f t="shared" si="114"/>
        <v>0</v>
      </c>
    </row>
    <row r="167" spans="1:18" ht="12.75">
      <c r="A167" s="117">
        <v>12</v>
      </c>
      <c r="B167" s="62">
        <v>467</v>
      </c>
      <c r="C167" s="46">
        <f t="shared" si="105"/>
        <v>0</v>
      </c>
      <c r="D167" s="43">
        <v>582</v>
      </c>
      <c r="E167" s="47">
        <f t="shared" si="106"/>
        <v>-0.9</v>
      </c>
      <c r="F167" s="43">
        <f t="shared" si="108"/>
        <v>1049</v>
      </c>
      <c r="G167" s="47">
        <f t="shared" si="109"/>
        <v>-0.5</v>
      </c>
      <c r="H167" s="42">
        <v>1</v>
      </c>
      <c r="I167" s="42">
        <v>0.7</v>
      </c>
      <c r="J167" s="43">
        <f>B167*H167</f>
        <v>467</v>
      </c>
      <c r="K167" s="43">
        <f t="shared" si="107"/>
        <v>407</v>
      </c>
      <c r="L167" s="43">
        <f>SUM(J167:K167)</f>
        <v>874</v>
      </c>
      <c r="M167" s="42">
        <f t="shared" si="115"/>
        <v>0</v>
      </c>
      <c r="N167" s="43">
        <f>ROUNDDOWN(J167*M167,0)</f>
        <v>0</v>
      </c>
      <c r="O167" s="43">
        <f>ROUNDDOWN(K167*M167,0)</f>
        <v>0</v>
      </c>
      <c r="P167" s="43">
        <f t="shared" si="114"/>
        <v>0</v>
      </c>
      <c r="R167" s="107"/>
    </row>
    <row r="168" spans="1:18" ht="12.75">
      <c r="A168" s="116">
        <v>1</v>
      </c>
      <c r="B168" s="62">
        <v>3080</v>
      </c>
      <c r="C168" s="46">
        <f t="shared" si="105"/>
        <v>0.1</v>
      </c>
      <c r="D168" s="43">
        <v>640</v>
      </c>
      <c r="E168" s="47">
        <f t="shared" si="106"/>
        <v>-0.8</v>
      </c>
      <c r="F168" s="43">
        <f t="shared" si="108"/>
        <v>3720</v>
      </c>
      <c r="G168" s="47">
        <f t="shared" si="109"/>
        <v>-0.1</v>
      </c>
      <c r="H168" s="52">
        <v>1</v>
      </c>
      <c r="I168" s="52">
        <v>0.7</v>
      </c>
      <c r="J168" s="49">
        <f>B168*H168</f>
        <v>3080</v>
      </c>
      <c r="K168" s="49">
        <f t="shared" si="107"/>
        <v>448</v>
      </c>
      <c r="L168" s="49">
        <f>SUM(J168:K168)</f>
        <v>3528</v>
      </c>
      <c r="M168" s="52">
        <f t="shared" si="115"/>
        <v>0</v>
      </c>
      <c r="N168" s="49">
        <f>ROUNDDOWN(J168*M168,0)</f>
        <v>0</v>
      </c>
      <c r="O168" s="49">
        <f>ROUNDDOWN(K168*M168,0)</f>
        <v>0</v>
      </c>
      <c r="P168" s="49">
        <f>SUM(N168:O168)</f>
        <v>0</v>
      </c>
      <c r="R168" s="107"/>
    </row>
    <row r="169" spans="1:16" ht="12.75">
      <c r="A169" s="117">
        <v>2</v>
      </c>
      <c r="B169" s="62">
        <v>577</v>
      </c>
      <c r="C169" s="46">
        <f t="shared" si="105"/>
        <v>0</v>
      </c>
      <c r="D169" s="43">
        <v>365</v>
      </c>
      <c r="E169" s="47">
        <f t="shared" si="106"/>
        <v>-0.8</v>
      </c>
      <c r="F169" s="43">
        <f t="shared" si="108"/>
        <v>942</v>
      </c>
      <c r="G169" s="47">
        <f t="shared" si="109"/>
        <v>-0.3</v>
      </c>
      <c r="H169" s="42">
        <v>1</v>
      </c>
      <c r="I169" s="42">
        <v>0.7</v>
      </c>
      <c r="J169" s="43">
        <f>B169*H169</f>
        <v>577</v>
      </c>
      <c r="K169" s="43">
        <f t="shared" si="107"/>
        <v>255</v>
      </c>
      <c r="L169" s="43">
        <f>SUM(J169:K169)</f>
        <v>832</v>
      </c>
      <c r="M169" s="42">
        <f t="shared" si="115"/>
        <v>0</v>
      </c>
      <c r="N169" s="43">
        <f>ROUNDDOWN(J169*M169,0)</f>
        <v>0</v>
      </c>
      <c r="O169" s="43">
        <f>ROUNDDOWN(K169*M169,0)</f>
        <v>0</v>
      </c>
      <c r="P169" s="43">
        <f>SUM(N169:O169)</f>
        <v>0</v>
      </c>
    </row>
    <row r="170" spans="1:16" ht="12.75">
      <c r="A170" s="117">
        <v>3</v>
      </c>
      <c r="B170" s="62">
        <v>1351</v>
      </c>
      <c r="C170" s="46">
        <f t="shared" si="105"/>
        <v>0.1</v>
      </c>
      <c r="D170" s="43">
        <v>760</v>
      </c>
      <c r="E170" s="47">
        <f t="shared" si="106"/>
        <v>-0.8</v>
      </c>
      <c r="F170" s="43">
        <f>SUM(B170,D170)</f>
        <v>2111</v>
      </c>
      <c r="G170" s="47">
        <f t="shared" si="109"/>
        <v>-0.2</v>
      </c>
      <c r="H170" s="42">
        <v>1</v>
      </c>
      <c r="I170" s="42">
        <v>0.7</v>
      </c>
      <c r="J170" s="43">
        <f>B170*H170</f>
        <v>1351</v>
      </c>
      <c r="K170" s="43">
        <f t="shared" si="107"/>
        <v>532</v>
      </c>
      <c r="L170" s="43">
        <f>SUM(J170:K170)</f>
        <v>1883</v>
      </c>
      <c r="M170" s="42">
        <f t="shared" si="115"/>
        <v>0</v>
      </c>
      <c r="N170" s="43">
        <f>ROUNDDOWN(J170*M170,0)</f>
        <v>0</v>
      </c>
      <c r="O170" s="43">
        <f>ROUNDDOWN(K170*M170,0)</f>
        <v>0</v>
      </c>
      <c r="P170" s="43">
        <f>SUM(N170:O170)</f>
        <v>0</v>
      </c>
    </row>
    <row r="171" spans="1:16" ht="12.75">
      <c r="A171" s="117" t="s">
        <v>48</v>
      </c>
      <c r="B171" s="43">
        <f>SUM(B159:B170)</f>
        <v>24500</v>
      </c>
      <c r="C171" s="46">
        <f>ROUND((B171/B154-1)*100,1)</f>
        <v>0.1</v>
      </c>
      <c r="D171" s="43">
        <f>SUM(D159:D170)</f>
        <v>8314</v>
      </c>
      <c r="E171" s="47">
        <f t="shared" si="106"/>
        <v>-0.8</v>
      </c>
      <c r="F171" s="43">
        <f>SUM(B171,D171)</f>
        <v>32814</v>
      </c>
      <c r="G171" s="47">
        <f>ROUND((F171/F154-1)*100,1)</f>
        <v>-0.1</v>
      </c>
      <c r="H171" s="42"/>
      <c r="I171" s="42"/>
      <c r="J171" s="43">
        <f>SUM(J159:J170)</f>
        <v>24500</v>
      </c>
      <c r="K171" s="43">
        <f>SUM(K159:K170)</f>
        <v>5817</v>
      </c>
      <c r="L171" s="92">
        <f>SUM(L159:L170)</f>
        <v>30317</v>
      </c>
      <c r="M171" s="42"/>
      <c r="N171" s="43">
        <f>SUM(N159:N170)</f>
        <v>0</v>
      </c>
      <c r="O171" s="43">
        <f>SUM(O159:O170)</f>
        <v>0</v>
      </c>
      <c r="P171" s="43">
        <f>SUM(P159:P170)</f>
        <v>0</v>
      </c>
    </row>
    <row r="172" spans="2:12" ht="12.75">
      <c r="B172" s="91">
        <f>B171-B154</f>
        <v>24</v>
      </c>
      <c r="D172" s="91">
        <f>D171-D154</f>
        <v>-64</v>
      </c>
      <c r="F172" s="91">
        <f>F171-F154</f>
        <v>-40</v>
      </c>
      <c r="L172" s="91">
        <f>L171-L154</f>
        <v>-18</v>
      </c>
    </row>
    <row r="173" ht="14.25">
      <c r="A173" s="33" t="s">
        <v>86</v>
      </c>
    </row>
    <row r="174" spans="1:16" ht="12.75">
      <c r="A174" s="170" t="s">
        <v>40</v>
      </c>
      <c r="B174" s="159" t="s">
        <v>51</v>
      </c>
      <c r="C174" s="161"/>
      <c r="D174" s="161"/>
      <c r="E174" s="161"/>
      <c r="F174" s="161"/>
      <c r="G174" s="160"/>
      <c r="H174" s="167" t="s">
        <v>42</v>
      </c>
      <c r="I174" s="167"/>
      <c r="J174" s="167" t="s">
        <v>43</v>
      </c>
      <c r="K174" s="167"/>
      <c r="L174" s="167"/>
      <c r="M174" s="167" t="s">
        <v>44</v>
      </c>
      <c r="N174" s="167" t="s">
        <v>45</v>
      </c>
      <c r="O174" s="167"/>
      <c r="P174" s="167"/>
    </row>
    <row r="175" spans="1:16" ht="12.75">
      <c r="A175" s="171"/>
      <c r="B175" s="115" t="s">
        <v>46</v>
      </c>
      <c r="C175" s="45" t="s">
        <v>52</v>
      </c>
      <c r="D175" s="115" t="s">
        <v>47</v>
      </c>
      <c r="E175" s="45" t="s">
        <v>52</v>
      </c>
      <c r="F175" s="115" t="s">
        <v>48</v>
      </c>
      <c r="G175" s="45" t="s">
        <v>52</v>
      </c>
      <c r="H175" s="36" t="s">
        <v>46</v>
      </c>
      <c r="I175" s="36" t="s">
        <v>47</v>
      </c>
      <c r="J175" s="115" t="s">
        <v>46</v>
      </c>
      <c r="K175" s="115" t="s">
        <v>47</v>
      </c>
      <c r="L175" s="115" t="s">
        <v>48</v>
      </c>
      <c r="M175" s="162"/>
      <c r="N175" s="115" t="s">
        <v>46</v>
      </c>
      <c r="O175" s="115" t="s">
        <v>49</v>
      </c>
      <c r="P175" s="115" t="s">
        <v>48</v>
      </c>
    </row>
    <row r="176" spans="1:16" ht="12.75">
      <c r="A176" s="117">
        <v>4</v>
      </c>
      <c r="B176" s="43">
        <v>7869</v>
      </c>
      <c r="C176" s="46">
        <f>C159</f>
        <v>-0.2</v>
      </c>
      <c r="D176" s="43">
        <v>656</v>
      </c>
      <c r="E176" s="47">
        <f>E159</f>
        <v>-4.5</v>
      </c>
      <c r="F176" s="43">
        <f>SUM(B176,D176)</f>
        <v>8525</v>
      </c>
      <c r="G176" s="47">
        <f>ROUND((F176/F159-1)*100,1)</f>
        <v>-0.5</v>
      </c>
      <c r="H176" s="42">
        <v>1</v>
      </c>
      <c r="I176" s="42">
        <v>0.7</v>
      </c>
      <c r="J176" s="43">
        <f>B176*H176</f>
        <v>7869</v>
      </c>
      <c r="K176" s="43">
        <f>K188-SUM(K177:K187)</f>
        <v>464</v>
      </c>
      <c r="L176" s="43">
        <f>SUM(J176:K176)</f>
        <v>8333</v>
      </c>
      <c r="M176" s="68"/>
      <c r="N176" s="43">
        <f>ROUNDDOWN(J176*M176,0)</f>
        <v>0</v>
      </c>
      <c r="O176" s="43">
        <f>ROUNDDOWN(K176*M176,0)</f>
        <v>0</v>
      </c>
      <c r="P176" s="43">
        <f>SUM(N176:O176)</f>
        <v>0</v>
      </c>
    </row>
    <row r="177" spans="1:16" ht="12.75">
      <c r="A177" s="117">
        <v>5</v>
      </c>
      <c r="B177" s="43">
        <v>1287</v>
      </c>
      <c r="C177" s="46">
        <f aca="true" t="shared" si="116" ref="C177:C187">C160</f>
        <v>-0.3</v>
      </c>
      <c r="D177" s="43">
        <v>252</v>
      </c>
      <c r="E177" s="47">
        <f aca="true" t="shared" si="117" ref="E177:E187">E160</f>
        <v>17.6</v>
      </c>
      <c r="F177" s="43">
        <f aca="true" t="shared" si="118" ref="F177:F186">SUM(B177,D177)</f>
        <v>1539</v>
      </c>
      <c r="G177" s="47">
        <f aca="true" t="shared" si="119" ref="G177:G188">ROUND((F177/F160-1)*100,1)</f>
        <v>2.3</v>
      </c>
      <c r="H177" s="42">
        <v>1</v>
      </c>
      <c r="I177" s="42">
        <v>0.7</v>
      </c>
      <c r="J177" s="43">
        <f aca="true" t="shared" si="120" ref="J177:J182">B177*H177</f>
        <v>1287</v>
      </c>
      <c r="K177" s="43">
        <f aca="true" t="shared" si="121" ref="K177:K187">ROUNDDOWN(D177*I177,0)</f>
        <v>176</v>
      </c>
      <c r="L177" s="43">
        <f aca="true" t="shared" si="122" ref="L177:L182">SUM(J177:K177)</f>
        <v>1463</v>
      </c>
      <c r="M177" s="42">
        <f>M176</f>
        <v>0</v>
      </c>
      <c r="N177" s="43">
        <f aca="true" t="shared" si="123" ref="N177:N182">ROUNDDOWN(J177*M177,0)</f>
        <v>0</v>
      </c>
      <c r="O177" s="43">
        <f aca="true" t="shared" si="124" ref="O177:O182">ROUNDDOWN(K177*M177,0)</f>
        <v>0</v>
      </c>
      <c r="P177" s="43">
        <f aca="true" t="shared" si="125" ref="P177:P184">SUM(N177:O177)</f>
        <v>0</v>
      </c>
    </row>
    <row r="178" spans="1:16" ht="12.75">
      <c r="A178" s="117">
        <v>6</v>
      </c>
      <c r="B178" s="43">
        <v>1883</v>
      </c>
      <c r="C178" s="46">
        <f t="shared" si="116"/>
        <v>-0.1</v>
      </c>
      <c r="D178" s="43">
        <v>133</v>
      </c>
      <c r="E178" s="47">
        <f t="shared" si="117"/>
        <v>1.6</v>
      </c>
      <c r="F178" s="43">
        <f t="shared" si="118"/>
        <v>2016</v>
      </c>
      <c r="G178" s="47">
        <f t="shared" si="119"/>
        <v>0.1</v>
      </c>
      <c r="H178" s="42">
        <v>1</v>
      </c>
      <c r="I178" s="42">
        <v>0.7</v>
      </c>
      <c r="J178" s="43">
        <f t="shared" si="120"/>
        <v>1883</v>
      </c>
      <c r="K178" s="43">
        <f t="shared" si="121"/>
        <v>93</v>
      </c>
      <c r="L178" s="43">
        <f t="shared" si="122"/>
        <v>1976</v>
      </c>
      <c r="M178" s="42">
        <f aca="true" t="shared" si="126" ref="M178:M187">M177</f>
        <v>0</v>
      </c>
      <c r="N178" s="43">
        <f t="shared" si="123"/>
        <v>0</v>
      </c>
      <c r="O178" s="43">
        <f t="shared" si="124"/>
        <v>0</v>
      </c>
      <c r="P178" s="43">
        <f t="shared" si="125"/>
        <v>0</v>
      </c>
    </row>
    <row r="179" spans="1:16" ht="12.75">
      <c r="A179" s="117">
        <v>7</v>
      </c>
      <c r="B179" s="43">
        <v>2146</v>
      </c>
      <c r="C179" s="46">
        <f t="shared" si="116"/>
        <v>0.4</v>
      </c>
      <c r="D179" s="43">
        <v>1004</v>
      </c>
      <c r="E179" s="47">
        <f t="shared" si="117"/>
        <v>1.4</v>
      </c>
      <c r="F179" s="43">
        <f t="shared" si="118"/>
        <v>3150</v>
      </c>
      <c r="G179" s="47">
        <f t="shared" si="119"/>
        <v>0.7</v>
      </c>
      <c r="H179" s="42">
        <v>1</v>
      </c>
      <c r="I179" s="42">
        <v>0.7</v>
      </c>
      <c r="J179" s="43">
        <f t="shared" si="120"/>
        <v>2146</v>
      </c>
      <c r="K179" s="43">
        <f t="shared" si="121"/>
        <v>702</v>
      </c>
      <c r="L179" s="43">
        <f t="shared" si="122"/>
        <v>2848</v>
      </c>
      <c r="M179" s="42">
        <f t="shared" si="126"/>
        <v>0</v>
      </c>
      <c r="N179" s="43">
        <f t="shared" si="123"/>
        <v>0</v>
      </c>
      <c r="O179" s="43">
        <f t="shared" si="124"/>
        <v>0</v>
      </c>
      <c r="P179" s="43">
        <f t="shared" si="125"/>
        <v>0</v>
      </c>
    </row>
    <row r="180" spans="1:16" ht="12.75">
      <c r="A180" s="115">
        <v>8</v>
      </c>
      <c r="B180" s="43">
        <v>1342</v>
      </c>
      <c r="C180" s="46">
        <f t="shared" si="116"/>
        <v>1.2</v>
      </c>
      <c r="D180" s="43">
        <v>159</v>
      </c>
      <c r="E180" s="47">
        <f t="shared" si="117"/>
        <v>0</v>
      </c>
      <c r="F180" s="60">
        <f t="shared" si="118"/>
        <v>1501</v>
      </c>
      <c r="G180" s="47">
        <f t="shared" si="119"/>
        <v>1.1</v>
      </c>
      <c r="H180" s="61">
        <v>1</v>
      </c>
      <c r="I180" s="61">
        <v>0.7</v>
      </c>
      <c r="J180" s="60">
        <f t="shared" si="120"/>
        <v>1342</v>
      </c>
      <c r="K180" s="60">
        <f t="shared" si="121"/>
        <v>111</v>
      </c>
      <c r="L180" s="60">
        <f t="shared" si="122"/>
        <v>1453</v>
      </c>
      <c r="M180" s="61">
        <f t="shared" si="126"/>
        <v>0</v>
      </c>
      <c r="N180" s="60">
        <f t="shared" si="123"/>
        <v>0</v>
      </c>
      <c r="O180" s="60">
        <f t="shared" si="124"/>
        <v>0</v>
      </c>
      <c r="P180" s="60">
        <f t="shared" si="125"/>
        <v>0</v>
      </c>
    </row>
    <row r="181" spans="1:16" ht="12.75">
      <c r="A181" s="117">
        <v>9</v>
      </c>
      <c r="B181" s="43">
        <v>1614</v>
      </c>
      <c r="C181" s="46">
        <f t="shared" si="116"/>
        <v>1</v>
      </c>
      <c r="D181" s="43">
        <v>366</v>
      </c>
      <c r="E181" s="47">
        <f t="shared" si="117"/>
        <v>-3.8</v>
      </c>
      <c r="F181" s="43">
        <f t="shared" si="118"/>
        <v>1980</v>
      </c>
      <c r="G181" s="47">
        <f t="shared" si="119"/>
        <v>0.1</v>
      </c>
      <c r="H181" s="42">
        <v>1</v>
      </c>
      <c r="I181" s="42">
        <v>0.7</v>
      </c>
      <c r="J181" s="43">
        <f t="shared" si="120"/>
        <v>1614</v>
      </c>
      <c r="K181" s="43">
        <f t="shared" si="121"/>
        <v>256</v>
      </c>
      <c r="L181" s="43">
        <f t="shared" si="122"/>
        <v>1870</v>
      </c>
      <c r="M181" s="42">
        <f t="shared" si="126"/>
        <v>0</v>
      </c>
      <c r="N181" s="43">
        <f t="shared" si="123"/>
        <v>0</v>
      </c>
      <c r="O181" s="43">
        <f t="shared" si="124"/>
        <v>0</v>
      </c>
      <c r="P181" s="43">
        <f t="shared" si="125"/>
        <v>0</v>
      </c>
    </row>
    <row r="182" spans="1:16" ht="12.75">
      <c r="A182" s="117">
        <v>10</v>
      </c>
      <c r="B182" s="43">
        <v>2217</v>
      </c>
      <c r="C182" s="46">
        <f t="shared" si="116"/>
        <v>0.2</v>
      </c>
      <c r="D182" s="43">
        <v>2994</v>
      </c>
      <c r="E182" s="47">
        <f t="shared" si="117"/>
        <v>-1.4</v>
      </c>
      <c r="F182" s="43">
        <f t="shared" si="118"/>
        <v>5211</v>
      </c>
      <c r="G182" s="47">
        <f t="shared" si="119"/>
        <v>-0.7</v>
      </c>
      <c r="H182" s="42">
        <v>1</v>
      </c>
      <c r="I182" s="42">
        <v>0.7</v>
      </c>
      <c r="J182" s="43">
        <f t="shared" si="120"/>
        <v>2217</v>
      </c>
      <c r="K182" s="43">
        <f t="shared" si="121"/>
        <v>2095</v>
      </c>
      <c r="L182" s="43">
        <f t="shared" si="122"/>
        <v>4312</v>
      </c>
      <c r="M182" s="42">
        <f t="shared" si="126"/>
        <v>0</v>
      </c>
      <c r="N182" s="43">
        <f t="shared" si="123"/>
        <v>0</v>
      </c>
      <c r="O182" s="43">
        <f t="shared" si="124"/>
        <v>0</v>
      </c>
      <c r="P182" s="43">
        <f t="shared" si="125"/>
        <v>0</v>
      </c>
    </row>
    <row r="183" spans="1:16" ht="12.75">
      <c r="A183" s="116">
        <v>11</v>
      </c>
      <c r="B183" s="43">
        <v>694</v>
      </c>
      <c r="C183" s="46">
        <f t="shared" si="116"/>
        <v>0</v>
      </c>
      <c r="D183" s="43">
        <v>370</v>
      </c>
      <c r="E183" s="47">
        <f t="shared" si="117"/>
        <v>-0.8</v>
      </c>
      <c r="F183" s="43">
        <f t="shared" si="118"/>
        <v>1064</v>
      </c>
      <c r="G183" s="47">
        <f t="shared" si="119"/>
        <v>-0.2</v>
      </c>
      <c r="H183" s="52">
        <v>1</v>
      </c>
      <c r="I183" s="52">
        <v>0.7</v>
      </c>
      <c r="J183" s="49">
        <f>B183*H183</f>
        <v>694</v>
      </c>
      <c r="K183" s="49">
        <f t="shared" si="121"/>
        <v>259</v>
      </c>
      <c r="L183" s="49">
        <f>SUM(J183:K183)</f>
        <v>953</v>
      </c>
      <c r="M183" s="42">
        <f t="shared" si="126"/>
        <v>0</v>
      </c>
      <c r="N183" s="49">
        <f>ROUNDDOWN(J183*M183,0)</f>
        <v>0</v>
      </c>
      <c r="O183" s="49">
        <f>ROUNDDOWN(K183*M183,0)</f>
        <v>0</v>
      </c>
      <c r="P183" s="49">
        <f t="shared" si="125"/>
        <v>0</v>
      </c>
    </row>
    <row r="184" spans="1:16" ht="12.75">
      <c r="A184" s="117">
        <v>12</v>
      </c>
      <c r="B184" s="43">
        <v>467</v>
      </c>
      <c r="C184" s="46">
        <f t="shared" si="116"/>
        <v>0</v>
      </c>
      <c r="D184" s="43">
        <v>577</v>
      </c>
      <c r="E184" s="47">
        <f t="shared" si="117"/>
        <v>-0.9</v>
      </c>
      <c r="F184" s="43">
        <f t="shared" si="118"/>
        <v>1044</v>
      </c>
      <c r="G184" s="47">
        <f t="shared" si="119"/>
        <v>-0.5</v>
      </c>
      <c r="H184" s="42">
        <v>1</v>
      </c>
      <c r="I184" s="42">
        <v>0.7</v>
      </c>
      <c r="J184" s="43">
        <f>B184*H184</f>
        <v>467</v>
      </c>
      <c r="K184" s="43">
        <f t="shared" si="121"/>
        <v>403</v>
      </c>
      <c r="L184" s="43">
        <f>SUM(J184:K184)</f>
        <v>870</v>
      </c>
      <c r="M184" s="42">
        <f t="shared" si="126"/>
        <v>0</v>
      </c>
      <c r="N184" s="43">
        <f>ROUNDDOWN(J184*M184,0)</f>
        <v>0</v>
      </c>
      <c r="O184" s="43">
        <f>ROUNDDOWN(K184*M184,0)</f>
        <v>0</v>
      </c>
      <c r="P184" s="43">
        <f t="shared" si="125"/>
        <v>0</v>
      </c>
    </row>
    <row r="185" spans="1:16" ht="12.75">
      <c r="A185" s="116">
        <v>1</v>
      </c>
      <c r="B185" s="43">
        <v>3084</v>
      </c>
      <c r="C185" s="46">
        <f t="shared" si="116"/>
        <v>0.1</v>
      </c>
      <c r="D185" s="43">
        <v>635</v>
      </c>
      <c r="E185" s="47">
        <f t="shared" si="117"/>
        <v>-0.8</v>
      </c>
      <c r="F185" s="43">
        <f t="shared" si="118"/>
        <v>3719</v>
      </c>
      <c r="G185" s="47">
        <f t="shared" si="119"/>
        <v>0</v>
      </c>
      <c r="H185" s="52">
        <v>1</v>
      </c>
      <c r="I185" s="52">
        <v>0.7</v>
      </c>
      <c r="J185" s="49">
        <f>B185*H185</f>
        <v>3084</v>
      </c>
      <c r="K185" s="49">
        <f t="shared" si="121"/>
        <v>444</v>
      </c>
      <c r="L185" s="49">
        <f>SUM(J185:K185)</f>
        <v>3528</v>
      </c>
      <c r="M185" s="52">
        <f t="shared" si="126"/>
        <v>0</v>
      </c>
      <c r="N185" s="49">
        <f>ROUNDDOWN(J185*M185,0)</f>
        <v>0</v>
      </c>
      <c r="O185" s="49">
        <f>ROUNDDOWN(K185*M185,0)</f>
        <v>0</v>
      </c>
      <c r="P185" s="49">
        <f>SUM(N185:O185)</f>
        <v>0</v>
      </c>
    </row>
    <row r="186" spans="1:16" ht="12.75">
      <c r="A186" s="117">
        <v>2</v>
      </c>
      <c r="B186" s="43">
        <v>577</v>
      </c>
      <c r="C186" s="46">
        <f t="shared" si="116"/>
        <v>0</v>
      </c>
      <c r="D186" s="43">
        <v>363</v>
      </c>
      <c r="E186" s="47">
        <f t="shared" si="117"/>
        <v>-0.8</v>
      </c>
      <c r="F186" s="43">
        <f t="shared" si="118"/>
        <v>940</v>
      </c>
      <c r="G186" s="47">
        <f t="shared" si="119"/>
        <v>-0.2</v>
      </c>
      <c r="H186" s="42">
        <v>1</v>
      </c>
      <c r="I186" s="42">
        <v>0.7</v>
      </c>
      <c r="J186" s="43">
        <f>B186*H186</f>
        <v>577</v>
      </c>
      <c r="K186" s="43">
        <f t="shared" si="121"/>
        <v>254</v>
      </c>
      <c r="L186" s="43">
        <f>SUM(J186:K186)</f>
        <v>831</v>
      </c>
      <c r="M186" s="42">
        <f t="shared" si="126"/>
        <v>0</v>
      </c>
      <c r="N186" s="43">
        <f>ROUNDDOWN(J186*M186,0)</f>
        <v>0</v>
      </c>
      <c r="O186" s="43">
        <f>ROUNDDOWN(K186*M186,0)</f>
        <v>0</v>
      </c>
      <c r="P186" s="43">
        <f>SUM(N186:O186)</f>
        <v>0</v>
      </c>
    </row>
    <row r="187" spans="1:16" ht="12.75">
      <c r="A187" s="117">
        <v>3</v>
      </c>
      <c r="B187" s="43">
        <v>1353</v>
      </c>
      <c r="C187" s="46">
        <f t="shared" si="116"/>
        <v>0.1</v>
      </c>
      <c r="D187" s="43">
        <v>754</v>
      </c>
      <c r="E187" s="47">
        <f t="shared" si="117"/>
        <v>-0.8</v>
      </c>
      <c r="F187" s="43">
        <f>SUM(B187,D187)</f>
        <v>2107</v>
      </c>
      <c r="G187" s="47">
        <f t="shared" si="119"/>
        <v>-0.2</v>
      </c>
      <c r="H187" s="42">
        <v>1</v>
      </c>
      <c r="I187" s="42">
        <v>0.7</v>
      </c>
      <c r="J187" s="43">
        <f>B187*H187</f>
        <v>1353</v>
      </c>
      <c r="K187" s="43">
        <f t="shared" si="121"/>
        <v>527</v>
      </c>
      <c r="L187" s="43">
        <f>SUM(J187:K187)</f>
        <v>1880</v>
      </c>
      <c r="M187" s="42">
        <f t="shared" si="126"/>
        <v>0</v>
      </c>
      <c r="N187" s="43">
        <f>ROUNDDOWN(J187*M187,0)</f>
        <v>0</v>
      </c>
      <c r="O187" s="43">
        <f>ROUNDDOWN(K187*M187,0)</f>
        <v>0</v>
      </c>
      <c r="P187" s="43">
        <f>SUM(N187:O187)</f>
        <v>0</v>
      </c>
    </row>
    <row r="188" spans="1:16" ht="12.75">
      <c r="A188" s="117" t="s">
        <v>48</v>
      </c>
      <c r="B188" s="43">
        <f>SUM(B176:B187)</f>
        <v>24533</v>
      </c>
      <c r="C188" s="47">
        <f>ROUND((B188/B171-1)*100,1)</f>
        <v>0.1</v>
      </c>
      <c r="D188" s="43">
        <f>SUM(D176:D187)</f>
        <v>8263</v>
      </c>
      <c r="E188" s="47">
        <f>ROUND((D188/D171-1)*100,1)</f>
        <v>-0.6</v>
      </c>
      <c r="F188" s="43">
        <f>SUM(B188,D188)</f>
        <v>32796</v>
      </c>
      <c r="G188" s="47">
        <f t="shared" si="119"/>
        <v>-0.1</v>
      </c>
      <c r="H188" s="42"/>
      <c r="I188" s="42"/>
      <c r="J188" s="43">
        <f>SUM(J176:J187)</f>
        <v>24533</v>
      </c>
      <c r="K188" s="43">
        <f>ROUNDDOWN(D188*0.7,0)</f>
        <v>5784</v>
      </c>
      <c r="L188" s="92">
        <f>SUM(L176:L187)</f>
        <v>30317</v>
      </c>
      <c r="M188" s="42"/>
      <c r="N188" s="43">
        <f>SUM(N176:N187)</f>
        <v>0</v>
      </c>
      <c r="O188" s="43">
        <f>SUM(O176:O187)</f>
        <v>0</v>
      </c>
      <c r="P188" s="43">
        <f>SUM(P176:P187)</f>
        <v>0</v>
      </c>
    </row>
    <row r="189" spans="2:12" ht="12.75">
      <c r="B189" s="91">
        <f>B188-B171</f>
        <v>33</v>
      </c>
      <c r="D189" s="91">
        <f>D188-D171</f>
        <v>-51</v>
      </c>
      <c r="F189" s="91">
        <f>F188-F171</f>
        <v>-18</v>
      </c>
      <c r="G189" s="121"/>
      <c r="L189" s="91">
        <f>L188-L171</f>
        <v>0</v>
      </c>
    </row>
    <row r="190" spans="2:12" ht="12.75">
      <c r="B190" s="91"/>
      <c r="D190" s="91"/>
      <c r="F190" s="91"/>
      <c r="L190" s="91"/>
    </row>
    <row r="191" spans="2:12" ht="12.75">
      <c r="B191" s="91"/>
      <c r="C191" s="120"/>
      <c r="D191" s="91"/>
      <c r="F191" s="91"/>
      <c r="L191" s="91"/>
    </row>
    <row r="192" spans="1:13" ht="12.75">
      <c r="A192" t="s">
        <v>55</v>
      </c>
      <c r="L192" s="91"/>
      <c r="M192" s="91"/>
    </row>
    <row r="193" spans="1:12" ht="12.75">
      <c r="A193" t="s">
        <v>87</v>
      </c>
      <c r="L193" s="91"/>
    </row>
  </sheetData>
  <sheetProtection/>
  <mergeCells count="66">
    <mergeCell ref="A174:A175"/>
    <mergeCell ref="B174:G174"/>
    <mergeCell ref="H174:I174"/>
    <mergeCell ref="J174:L174"/>
    <mergeCell ref="M174:M175"/>
    <mergeCell ref="N174:P174"/>
    <mergeCell ref="A157:A158"/>
    <mergeCell ref="B157:G157"/>
    <mergeCell ref="H157:I157"/>
    <mergeCell ref="J157:L157"/>
    <mergeCell ref="M157:M158"/>
    <mergeCell ref="N157:P157"/>
    <mergeCell ref="A140:A141"/>
    <mergeCell ref="B140:G140"/>
    <mergeCell ref="H140:I140"/>
    <mergeCell ref="J140:L140"/>
    <mergeCell ref="M140:M141"/>
    <mergeCell ref="N140:P140"/>
    <mergeCell ref="A123:A124"/>
    <mergeCell ref="B123:G123"/>
    <mergeCell ref="H123:I123"/>
    <mergeCell ref="J123:L123"/>
    <mergeCell ref="M123:M124"/>
    <mergeCell ref="N123:P123"/>
    <mergeCell ref="A106:A107"/>
    <mergeCell ref="B106:G106"/>
    <mergeCell ref="H106:I106"/>
    <mergeCell ref="J106:L106"/>
    <mergeCell ref="M106:M107"/>
    <mergeCell ref="N106:P106"/>
    <mergeCell ref="A89:A90"/>
    <mergeCell ref="B89:G89"/>
    <mergeCell ref="H89:I89"/>
    <mergeCell ref="J89:L89"/>
    <mergeCell ref="M89:M90"/>
    <mergeCell ref="N89:P89"/>
    <mergeCell ref="A72:A73"/>
    <mergeCell ref="B72:G72"/>
    <mergeCell ref="H72:I72"/>
    <mergeCell ref="J72:L72"/>
    <mergeCell ref="M72:M73"/>
    <mergeCell ref="N72:P72"/>
    <mergeCell ref="A55:A56"/>
    <mergeCell ref="B55:G55"/>
    <mergeCell ref="H55:I55"/>
    <mergeCell ref="J55:L55"/>
    <mergeCell ref="M55:M56"/>
    <mergeCell ref="N55:P55"/>
    <mergeCell ref="A38:A39"/>
    <mergeCell ref="B38:G38"/>
    <mergeCell ref="H38:I38"/>
    <mergeCell ref="J38:L38"/>
    <mergeCell ref="M38:M39"/>
    <mergeCell ref="N38:P38"/>
    <mergeCell ref="A21:A22"/>
    <mergeCell ref="B21:G21"/>
    <mergeCell ref="H21:I21"/>
    <mergeCell ref="J21:L21"/>
    <mergeCell ref="M21:M22"/>
    <mergeCell ref="N21:P21"/>
    <mergeCell ref="A4:A5"/>
    <mergeCell ref="B4:G4"/>
    <mergeCell ref="H4:I4"/>
    <mergeCell ref="J4:L4"/>
    <mergeCell ref="M4:M5"/>
    <mergeCell ref="N4:P4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155" max="1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SheetLayoutView="100" zoomScalePageLayoutView="0" workbookViewId="0" topLeftCell="A143">
      <selection activeCell="V154" sqref="V154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3" max="13" width="9.140625" style="0" bestFit="1" customWidth="1"/>
    <col min="14" max="16" width="10.7109375" style="0" customWidth="1"/>
    <col min="17" max="17" width="5.28125" style="0" customWidth="1"/>
    <col min="18" max="18" width="9.28125" style="0" bestFit="1" customWidth="1"/>
  </cols>
  <sheetData>
    <row r="1" ht="14.25">
      <c r="A1" s="32" t="s">
        <v>38</v>
      </c>
    </row>
    <row r="2" ht="9" customHeight="1"/>
    <row r="3" ht="14.25" hidden="1">
      <c r="A3" s="33" t="s">
        <v>39</v>
      </c>
    </row>
    <row r="4" spans="1:16" ht="12.75" hidden="1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 hidden="1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103" t="s">
        <v>46</v>
      </c>
      <c r="K5" s="103" t="s">
        <v>47</v>
      </c>
      <c r="L5" s="103" t="s">
        <v>48</v>
      </c>
      <c r="M5" s="163"/>
      <c r="N5" s="103" t="s">
        <v>46</v>
      </c>
      <c r="O5" s="103" t="s">
        <v>49</v>
      </c>
      <c r="P5" s="103" t="s">
        <v>48</v>
      </c>
    </row>
    <row r="6" spans="1:16" ht="12.75" hidden="1">
      <c r="A6" s="105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 hidden="1">
      <c r="A7" s="105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 hidden="1">
      <c r="A8" s="105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 hidden="1">
      <c r="A9" s="105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 hidden="1">
      <c r="A10" s="105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 hidden="1">
      <c r="A11" s="105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 hidden="1">
      <c r="A12" s="105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 hidden="1">
      <c r="A13" s="105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 hidden="1">
      <c r="A14" s="105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 hidden="1">
      <c r="A15" s="105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 hidden="1">
      <c r="A16" s="105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 hidden="1">
      <c r="A17" s="105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 hidden="1">
      <c r="A18" s="105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 hidden="1">
      <c r="R19" s="44"/>
    </row>
    <row r="20" spans="1:18" ht="14.25" hidden="1">
      <c r="A20" s="33" t="s">
        <v>50</v>
      </c>
      <c r="R20" s="44"/>
    </row>
    <row r="21" spans="1:18" ht="12.75" hidden="1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 hidden="1">
      <c r="A22" s="166"/>
      <c r="B22" s="103" t="s">
        <v>46</v>
      </c>
      <c r="C22" s="45" t="s">
        <v>52</v>
      </c>
      <c r="D22" s="103" t="s">
        <v>47</v>
      </c>
      <c r="E22" s="45" t="s">
        <v>52</v>
      </c>
      <c r="F22" s="103" t="s">
        <v>48</v>
      </c>
      <c r="G22" s="45" t="s">
        <v>52</v>
      </c>
      <c r="H22" s="36" t="s">
        <v>46</v>
      </c>
      <c r="I22" s="36" t="s">
        <v>47</v>
      </c>
      <c r="J22" s="103" t="s">
        <v>46</v>
      </c>
      <c r="K22" s="103" t="s">
        <v>47</v>
      </c>
      <c r="L22" s="103" t="s">
        <v>48</v>
      </c>
      <c r="M22" s="162"/>
      <c r="N22" s="103" t="s">
        <v>46</v>
      </c>
      <c r="O22" s="103" t="s">
        <v>49</v>
      </c>
      <c r="P22" s="103" t="s">
        <v>48</v>
      </c>
      <c r="R22" s="44"/>
    </row>
    <row r="23" spans="1:18" ht="12.75" hidden="1">
      <c r="A23" s="105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 hidden="1">
      <c r="A24" s="105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 hidden="1">
      <c r="A25" s="105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 hidden="1">
      <c r="A26" s="105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 hidden="1">
      <c r="A27" s="105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 hidden="1">
      <c r="A28" s="105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 hidden="1">
      <c r="A29" s="105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 hidden="1">
      <c r="A30" s="104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 hidden="1">
      <c r="A31" s="105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 hidden="1">
      <c r="A32" s="104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 hidden="1">
      <c r="A33" s="105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 hidden="1">
      <c r="A34" s="105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 hidden="1">
      <c r="A35" s="105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 hidden="1">
      <c r="R36" s="44"/>
    </row>
    <row r="37" spans="1:18" ht="14.25" hidden="1">
      <c r="A37" s="33" t="s">
        <v>53</v>
      </c>
      <c r="R37" s="44"/>
    </row>
    <row r="38" spans="1:18" ht="12.75" hidden="1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 hidden="1">
      <c r="A39" s="166"/>
      <c r="B39" s="103" t="s">
        <v>46</v>
      </c>
      <c r="C39" s="45" t="s">
        <v>52</v>
      </c>
      <c r="D39" s="103" t="s">
        <v>47</v>
      </c>
      <c r="E39" s="45" t="s">
        <v>52</v>
      </c>
      <c r="F39" s="103" t="s">
        <v>48</v>
      </c>
      <c r="G39" s="45" t="s">
        <v>52</v>
      </c>
      <c r="H39" s="36" t="s">
        <v>46</v>
      </c>
      <c r="I39" s="36" t="s">
        <v>47</v>
      </c>
      <c r="J39" s="103" t="s">
        <v>46</v>
      </c>
      <c r="K39" s="103" t="s">
        <v>47</v>
      </c>
      <c r="L39" s="103" t="s">
        <v>48</v>
      </c>
      <c r="M39" s="162"/>
      <c r="N39" s="103" t="s">
        <v>46</v>
      </c>
      <c r="O39" s="103" t="s">
        <v>49</v>
      </c>
      <c r="P39" s="103" t="s">
        <v>48</v>
      </c>
      <c r="R39" s="44"/>
    </row>
    <row r="40" spans="1:18" ht="12.75" hidden="1">
      <c r="A40" s="105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 hidden="1">
      <c r="A41" s="105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 hidden="1">
      <c r="A42" s="105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 hidden="1">
      <c r="A43" s="105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 hidden="1">
      <c r="A44" s="105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 hidden="1">
      <c r="A45" s="105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 hidden="1">
      <c r="A46" s="105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 hidden="1">
      <c r="A47" s="104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 hidden="1">
      <c r="A48" s="103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 hidden="1">
      <c r="A49" s="105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 hidden="1">
      <c r="A50" s="105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 hidden="1">
      <c r="A51" s="105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 hidden="1">
      <c r="A52" s="105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 hidden="1">
      <c r="B53" s="66"/>
      <c r="D53" s="67"/>
      <c r="R53" s="44"/>
    </row>
    <row r="54" spans="1:18" ht="14.25" hidden="1">
      <c r="A54" s="33" t="s">
        <v>58</v>
      </c>
      <c r="R54" s="44"/>
    </row>
    <row r="55" spans="1:18" ht="12.75" hidden="1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59" t="s">
        <v>42</v>
      </c>
      <c r="I55" s="160"/>
      <c r="J55" s="159" t="s">
        <v>43</v>
      </c>
      <c r="K55" s="161"/>
      <c r="L55" s="160"/>
      <c r="M55" s="162" t="s">
        <v>44</v>
      </c>
      <c r="N55" s="159" t="s">
        <v>45</v>
      </c>
      <c r="O55" s="161"/>
      <c r="P55" s="160"/>
      <c r="R55" s="53"/>
    </row>
    <row r="56" spans="1:18" ht="12.75" hidden="1">
      <c r="A56" s="166"/>
      <c r="B56" s="103" t="s">
        <v>46</v>
      </c>
      <c r="C56" s="45" t="s">
        <v>52</v>
      </c>
      <c r="D56" s="103" t="s">
        <v>47</v>
      </c>
      <c r="E56" s="45" t="s">
        <v>52</v>
      </c>
      <c r="F56" s="103" t="s">
        <v>48</v>
      </c>
      <c r="G56" s="45" t="s">
        <v>52</v>
      </c>
      <c r="H56" s="36" t="s">
        <v>46</v>
      </c>
      <c r="I56" s="36" t="s">
        <v>47</v>
      </c>
      <c r="J56" s="103" t="s">
        <v>46</v>
      </c>
      <c r="K56" s="103" t="s">
        <v>47</v>
      </c>
      <c r="L56" s="103" t="s">
        <v>48</v>
      </c>
      <c r="M56" s="163"/>
      <c r="N56" s="103" t="s">
        <v>46</v>
      </c>
      <c r="O56" s="103" t="s">
        <v>49</v>
      </c>
      <c r="P56" s="103" t="s">
        <v>48</v>
      </c>
      <c r="R56" s="44"/>
    </row>
    <row r="57" spans="1:18" ht="12.75" hidden="1">
      <c r="A57" s="105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 hidden="1">
      <c r="A58" s="105">
        <v>5</v>
      </c>
      <c r="B58" s="43">
        <v>1212</v>
      </c>
      <c r="C58" s="46">
        <f>ROUND((B58/B41-1)*100,1)</f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 hidden="1">
      <c r="A59" s="105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 hidden="1">
      <c r="A60" s="105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 hidden="1">
      <c r="A61" s="105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 hidden="1">
      <c r="A62" s="105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 hidden="1">
      <c r="A63" s="105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 hidden="1">
      <c r="A64" s="104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 hidden="1">
      <c r="A65" s="105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 hidden="1">
      <c r="A66" s="104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 hidden="1">
      <c r="A67" s="105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 hidden="1">
      <c r="A68" s="105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 hidden="1">
      <c r="A69" s="105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12" ht="12.75" hidden="1">
      <c r="B70" s="91">
        <f>B69-B52</f>
        <v>261</v>
      </c>
      <c r="D70" s="91">
        <f>D69-D52</f>
        <v>449</v>
      </c>
      <c r="F70" s="91">
        <f>F69-F52</f>
        <v>710</v>
      </c>
      <c r="L70" s="91">
        <f>L69-L52</f>
        <v>577</v>
      </c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103" t="s">
        <v>46</v>
      </c>
      <c r="C73" s="45" t="s">
        <v>52</v>
      </c>
      <c r="D73" s="103" t="s">
        <v>47</v>
      </c>
      <c r="E73" s="45" t="s">
        <v>52</v>
      </c>
      <c r="F73" s="103" t="s">
        <v>48</v>
      </c>
      <c r="G73" s="45" t="s">
        <v>52</v>
      </c>
      <c r="H73" s="36" t="s">
        <v>46</v>
      </c>
      <c r="I73" s="36" t="s">
        <v>47</v>
      </c>
      <c r="J73" s="103" t="s">
        <v>46</v>
      </c>
      <c r="K73" s="103" t="s">
        <v>47</v>
      </c>
      <c r="L73" s="103" t="s">
        <v>48</v>
      </c>
      <c r="M73" s="162"/>
      <c r="N73" s="103" t="s">
        <v>46</v>
      </c>
      <c r="O73" s="103" t="s">
        <v>49</v>
      </c>
      <c r="P73" s="103" t="s">
        <v>48</v>
      </c>
    </row>
    <row r="74" spans="1:18" ht="12.75">
      <c r="A74" s="105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105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105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105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105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105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105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104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105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104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105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105">
        <v>3</v>
      </c>
      <c r="B85" s="62">
        <v>1326</v>
      </c>
      <c r="C85" s="64">
        <f t="shared" si="46"/>
        <v>1.8</v>
      </c>
      <c r="D85" s="62">
        <v>711</v>
      </c>
      <c r="E85" s="63">
        <f t="shared" si="47"/>
        <v>-1.1</v>
      </c>
      <c r="F85" s="43">
        <f>SUM(B85,D85)</f>
        <v>2037</v>
      </c>
      <c r="G85" s="63">
        <f t="shared" si="49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0.4554772581678411</v>
      </c>
    </row>
    <row r="86" spans="1:18" ht="12.75">
      <c r="A86" s="105" t="s">
        <v>48</v>
      </c>
      <c r="B86" s="43">
        <f>SUM(B74:B85)</f>
        <v>23992</v>
      </c>
      <c r="C86" s="46">
        <f t="shared" si="46"/>
        <v>1.2</v>
      </c>
      <c r="D86" s="43">
        <f>SUM(D74:D85)</f>
        <v>7832</v>
      </c>
      <c r="E86" s="63">
        <f t="shared" si="47"/>
        <v>4.1</v>
      </c>
      <c r="F86" s="43">
        <f>SUM(F74:F85)</f>
        <v>31824</v>
      </c>
      <c r="G86" s="63">
        <f t="shared" si="49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0.3282068474206931</v>
      </c>
    </row>
    <row r="87" spans="2:12" ht="12.75">
      <c r="B87" s="91">
        <f>B86-B69</f>
        <v>294</v>
      </c>
      <c r="D87" s="91">
        <f>D86-D69</f>
        <v>308</v>
      </c>
      <c r="F87" s="91">
        <f>F86-F69</f>
        <v>602</v>
      </c>
      <c r="L87" s="91">
        <f>L86-L69</f>
        <v>509</v>
      </c>
    </row>
    <row r="88" ht="14.25">
      <c r="A88" s="33" t="s">
        <v>68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103" t="s">
        <v>46</v>
      </c>
      <c r="C90" s="45" t="s">
        <v>52</v>
      </c>
      <c r="D90" s="103" t="s">
        <v>47</v>
      </c>
      <c r="E90" s="45" t="s">
        <v>52</v>
      </c>
      <c r="F90" s="103" t="s">
        <v>48</v>
      </c>
      <c r="G90" s="45" t="s">
        <v>52</v>
      </c>
      <c r="H90" s="36" t="s">
        <v>46</v>
      </c>
      <c r="I90" s="36" t="s">
        <v>47</v>
      </c>
      <c r="J90" s="103" t="s">
        <v>46</v>
      </c>
      <c r="K90" s="103" t="s">
        <v>47</v>
      </c>
      <c r="L90" s="103" t="s">
        <v>48</v>
      </c>
      <c r="M90" s="162"/>
      <c r="N90" s="103" t="s">
        <v>46</v>
      </c>
      <c r="O90" s="103" t="s">
        <v>49</v>
      </c>
      <c r="P90" s="103" t="s">
        <v>48</v>
      </c>
    </row>
    <row r="91" spans="1:18" ht="12.75">
      <c r="A91" s="105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  <c r="R91" s="44">
        <f aca="true" t="shared" si="59" ref="R91:R96">D91/B80</f>
        <v>0.3018779342723005</v>
      </c>
    </row>
    <row r="92" spans="1:18" ht="12.75">
      <c r="A92" s="105">
        <v>5</v>
      </c>
      <c r="B92" s="43">
        <v>1238</v>
      </c>
      <c r="C92" s="46">
        <f aca="true" t="shared" si="60" ref="C92:C102">ROUND((B92/B75-1)*100,1)</f>
        <v>-0.5</v>
      </c>
      <c r="D92" s="43">
        <v>160</v>
      </c>
      <c r="E92" s="47">
        <f aca="true" t="shared" si="61" ref="E92:E103">ROUND((D92/D75-1)*100,1)</f>
        <v>-13.5</v>
      </c>
      <c r="F92" s="43">
        <f aca="true" t="shared" si="62" ref="F92:F103">SUM(B92,D92)</f>
        <v>1398</v>
      </c>
      <c r="G92" s="47">
        <f aca="true" t="shared" si="63" ref="G92:G103">ROUND((F92/F75-1)*100,1)</f>
        <v>-2.2</v>
      </c>
      <c r="H92" s="42">
        <v>1</v>
      </c>
      <c r="I92" s="42">
        <v>0.7</v>
      </c>
      <c r="J92" s="43">
        <f aca="true" t="shared" si="64" ref="J92:J97">B92*H92</f>
        <v>1238</v>
      </c>
      <c r="K92" s="43">
        <f aca="true" t="shared" si="65" ref="K92:K97">ROUNDDOWN(D92*I92,0)</f>
        <v>112</v>
      </c>
      <c r="L92" s="43">
        <f aca="true" t="shared" si="66" ref="L92:L97">SUM(J92:K92)</f>
        <v>1350</v>
      </c>
      <c r="M92" s="42">
        <f>M91</f>
        <v>0</v>
      </c>
      <c r="N92" s="43">
        <f aca="true" t="shared" si="67" ref="N92:N97">ROUNDDOWN(J92*M92,0)</f>
        <v>0</v>
      </c>
      <c r="O92" s="43">
        <f aca="true" t="shared" si="68" ref="O92:O97">ROUNDDOWN(K92*M92,0)</f>
        <v>0</v>
      </c>
      <c r="P92" s="43">
        <f aca="true" t="shared" si="69" ref="P92:P99">SUM(N92:O92)</f>
        <v>0</v>
      </c>
      <c r="R92" s="44">
        <f t="shared" si="59"/>
        <v>0.24390243902439024</v>
      </c>
    </row>
    <row r="93" spans="1:18" ht="12.75">
      <c r="A93" s="105">
        <v>6</v>
      </c>
      <c r="B93" s="43">
        <v>1863</v>
      </c>
      <c r="C93" s="46">
        <f t="shared" si="60"/>
        <v>1.2</v>
      </c>
      <c r="D93" s="43">
        <v>124</v>
      </c>
      <c r="E93" s="47">
        <f t="shared" si="61"/>
        <v>5.1</v>
      </c>
      <c r="F93" s="43">
        <f t="shared" si="62"/>
        <v>1987</v>
      </c>
      <c r="G93" s="47">
        <f t="shared" si="63"/>
        <v>1.4</v>
      </c>
      <c r="H93" s="42">
        <v>1</v>
      </c>
      <c r="I93" s="42">
        <v>0.7</v>
      </c>
      <c r="J93" s="43">
        <f t="shared" si="64"/>
        <v>1863</v>
      </c>
      <c r="K93" s="43">
        <f t="shared" si="65"/>
        <v>86</v>
      </c>
      <c r="L93" s="43">
        <f t="shared" si="66"/>
        <v>1949</v>
      </c>
      <c r="M93" s="42">
        <f aca="true" t="shared" si="70" ref="M93:M102">M92</f>
        <v>0</v>
      </c>
      <c r="N93" s="43">
        <f t="shared" si="67"/>
        <v>0</v>
      </c>
      <c r="O93" s="43">
        <f t="shared" si="68"/>
        <v>0</v>
      </c>
      <c r="P93" s="43">
        <f t="shared" si="69"/>
        <v>0</v>
      </c>
      <c r="R93" s="44">
        <f t="shared" si="59"/>
        <v>0.28440366972477066</v>
      </c>
    </row>
    <row r="94" spans="1:18" ht="12.75">
      <c r="A94" s="105">
        <v>7</v>
      </c>
      <c r="B94" s="43">
        <v>2103</v>
      </c>
      <c r="C94" s="46">
        <f t="shared" si="60"/>
        <v>0.6</v>
      </c>
      <c r="D94" s="43">
        <v>915</v>
      </c>
      <c r="E94" s="47">
        <f t="shared" si="61"/>
        <v>2</v>
      </c>
      <c r="F94" s="43">
        <f t="shared" si="62"/>
        <v>3018</v>
      </c>
      <c r="G94" s="47">
        <f t="shared" si="63"/>
        <v>1</v>
      </c>
      <c r="H94" s="42">
        <v>1</v>
      </c>
      <c r="I94" s="42">
        <v>0.7</v>
      </c>
      <c r="J94" s="43">
        <f t="shared" si="64"/>
        <v>2103</v>
      </c>
      <c r="K94" s="43">
        <f t="shared" si="65"/>
        <v>640</v>
      </c>
      <c r="L94" s="43">
        <f t="shared" si="66"/>
        <v>2743</v>
      </c>
      <c r="M94" s="42">
        <f t="shared" si="70"/>
        <v>0</v>
      </c>
      <c r="N94" s="43">
        <f t="shared" si="67"/>
        <v>0</v>
      </c>
      <c r="O94" s="43">
        <f t="shared" si="68"/>
        <v>0</v>
      </c>
      <c r="P94" s="43">
        <f t="shared" si="69"/>
        <v>0</v>
      </c>
      <c r="R94" s="44">
        <f t="shared" si="59"/>
        <v>0.30581550802139035</v>
      </c>
    </row>
    <row r="95" spans="1:18" ht="12.75">
      <c r="A95" s="105">
        <v>8</v>
      </c>
      <c r="B95" s="43">
        <v>1280</v>
      </c>
      <c r="C95" s="46">
        <f t="shared" si="60"/>
        <v>0.8</v>
      </c>
      <c r="D95" s="43">
        <v>149</v>
      </c>
      <c r="E95" s="47">
        <f t="shared" si="61"/>
        <v>-6.3</v>
      </c>
      <c r="F95" s="43">
        <f t="shared" si="62"/>
        <v>1429</v>
      </c>
      <c r="G95" s="47">
        <f t="shared" si="63"/>
        <v>0</v>
      </c>
      <c r="H95" s="42">
        <v>1</v>
      </c>
      <c r="I95" s="42">
        <v>0.7</v>
      </c>
      <c r="J95" s="43">
        <f t="shared" si="64"/>
        <v>1280</v>
      </c>
      <c r="K95" s="43">
        <f t="shared" si="65"/>
        <v>104</v>
      </c>
      <c r="L95" s="43">
        <f t="shared" si="66"/>
        <v>1384</v>
      </c>
      <c r="M95" s="42">
        <f t="shared" si="70"/>
        <v>0</v>
      </c>
      <c r="N95" s="43">
        <f t="shared" si="67"/>
        <v>0</v>
      </c>
      <c r="O95" s="43">
        <f t="shared" si="68"/>
        <v>0</v>
      </c>
      <c r="P95" s="43">
        <f t="shared" si="69"/>
        <v>0</v>
      </c>
      <c r="R95" s="44">
        <f t="shared" si="59"/>
        <v>0.27490774907749077</v>
      </c>
    </row>
    <row r="96" spans="1:18" ht="12.75">
      <c r="A96" s="105">
        <v>9</v>
      </c>
      <c r="B96" s="43">
        <v>1559</v>
      </c>
      <c r="C96" s="46">
        <f t="shared" si="60"/>
        <v>-0.1</v>
      </c>
      <c r="D96" s="43">
        <v>394</v>
      </c>
      <c r="E96" s="47">
        <f t="shared" si="61"/>
        <v>2.9</v>
      </c>
      <c r="F96" s="43">
        <f t="shared" si="62"/>
        <v>1953</v>
      </c>
      <c r="G96" s="47">
        <f t="shared" si="63"/>
        <v>0.5</v>
      </c>
      <c r="H96" s="42">
        <v>1</v>
      </c>
      <c r="I96" s="42">
        <v>0.7</v>
      </c>
      <c r="J96" s="43">
        <f t="shared" si="64"/>
        <v>1559</v>
      </c>
      <c r="K96" s="43">
        <f t="shared" si="65"/>
        <v>275</v>
      </c>
      <c r="L96" s="43">
        <f t="shared" si="66"/>
        <v>1834</v>
      </c>
      <c r="M96" s="42">
        <f t="shared" si="70"/>
        <v>0</v>
      </c>
      <c r="N96" s="43">
        <f t="shared" si="67"/>
        <v>0</v>
      </c>
      <c r="O96" s="43">
        <f t="shared" si="68"/>
        <v>0</v>
      </c>
      <c r="P96" s="43">
        <f t="shared" si="69"/>
        <v>0</v>
      </c>
      <c r="R96" s="44">
        <f t="shared" si="59"/>
        <v>0.2971342383107089</v>
      </c>
    </row>
    <row r="97" spans="1:18" ht="12.75">
      <c r="A97" s="105">
        <v>10</v>
      </c>
      <c r="B97" s="43">
        <v>2151</v>
      </c>
      <c r="C97" s="46">
        <f t="shared" si="60"/>
        <v>1</v>
      </c>
      <c r="D97" s="43">
        <v>2974</v>
      </c>
      <c r="E97" s="47">
        <f t="shared" si="61"/>
        <v>0.7</v>
      </c>
      <c r="F97" s="43">
        <f t="shared" si="62"/>
        <v>5125</v>
      </c>
      <c r="G97" s="47">
        <f t="shared" si="63"/>
        <v>0.8</v>
      </c>
      <c r="H97" s="42">
        <v>1</v>
      </c>
      <c r="I97" s="42">
        <v>0.7</v>
      </c>
      <c r="J97" s="43">
        <f t="shared" si="64"/>
        <v>2151</v>
      </c>
      <c r="K97" s="43">
        <f t="shared" si="65"/>
        <v>2081</v>
      </c>
      <c r="L97" s="43">
        <f t="shared" si="66"/>
        <v>4232</v>
      </c>
      <c r="M97" s="42">
        <f t="shared" si="70"/>
        <v>0</v>
      </c>
      <c r="N97" s="43">
        <f t="shared" si="67"/>
        <v>0</v>
      </c>
      <c r="O97" s="43">
        <f t="shared" si="68"/>
        <v>0</v>
      </c>
      <c r="P97" s="43">
        <f t="shared" si="69"/>
        <v>0</v>
      </c>
      <c r="R97" s="44">
        <f aca="true" t="shared" si="71" ref="R97:R102">D97/B91</f>
        <v>0.37470076855234974</v>
      </c>
    </row>
    <row r="98" spans="1:18" ht="12.75">
      <c r="A98" s="104">
        <v>11</v>
      </c>
      <c r="B98" s="62">
        <v>675</v>
      </c>
      <c r="C98" s="64">
        <f t="shared" si="60"/>
        <v>2.9</v>
      </c>
      <c r="D98" s="62">
        <v>337</v>
      </c>
      <c r="E98" s="47">
        <f t="shared" si="61"/>
        <v>6.6</v>
      </c>
      <c r="F98" s="43">
        <f t="shared" si="62"/>
        <v>1012</v>
      </c>
      <c r="G98" s="47">
        <f t="shared" si="63"/>
        <v>4.1</v>
      </c>
      <c r="H98" s="52">
        <v>1</v>
      </c>
      <c r="I98" s="52">
        <v>0.7</v>
      </c>
      <c r="J98" s="49">
        <f>B98*H98</f>
        <v>675</v>
      </c>
      <c r="K98" s="49">
        <f>ROUNDDOWN(D98*I98,0)</f>
        <v>235</v>
      </c>
      <c r="L98" s="49">
        <f>SUM(J98:K98)</f>
        <v>910</v>
      </c>
      <c r="M98" s="42">
        <f t="shared" si="70"/>
        <v>0</v>
      </c>
      <c r="N98" s="49">
        <f>ROUNDDOWN(J98*M98,0)</f>
        <v>0</v>
      </c>
      <c r="O98" s="49">
        <f>ROUNDDOWN(K98*M98,0)</f>
        <v>0</v>
      </c>
      <c r="P98" s="49">
        <f t="shared" si="69"/>
        <v>0</v>
      </c>
      <c r="R98" s="44">
        <f t="shared" si="71"/>
        <v>0.27221324717285944</v>
      </c>
    </row>
    <row r="99" spans="1:18" ht="12.75">
      <c r="A99" s="105">
        <v>12</v>
      </c>
      <c r="B99" s="62">
        <v>451</v>
      </c>
      <c r="C99" s="64">
        <f t="shared" si="60"/>
        <v>3.4</v>
      </c>
      <c r="D99" s="62">
        <v>582</v>
      </c>
      <c r="E99" s="47">
        <f t="shared" si="61"/>
        <v>8.2</v>
      </c>
      <c r="F99" s="43">
        <f t="shared" si="62"/>
        <v>1033</v>
      </c>
      <c r="G99" s="47">
        <f t="shared" si="63"/>
        <v>6.1</v>
      </c>
      <c r="H99" s="42">
        <v>1</v>
      </c>
      <c r="I99" s="42">
        <v>0.7</v>
      </c>
      <c r="J99" s="43">
        <f>B99*H99</f>
        <v>451</v>
      </c>
      <c r="K99" s="43">
        <f>ROUNDDOWN(D99*I99,0)</f>
        <v>407</v>
      </c>
      <c r="L99" s="43">
        <f>SUM(J99:K99)</f>
        <v>858</v>
      </c>
      <c r="M99" s="42">
        <f t="shared" si="70"/>
        <v>0</v>
      </c>
      <c r="N99" s="43">
        <f>ROUNDDOWN(J99*M99,0)</f>
        <v>0</v>
      </c>
      <c r="O99" s="43">
        <f>ROUNDDOWN(K99*M99,0)</f>
        <v>0</v>
      </c>
      <c r="P99" s="43">
        <f t="shared" si="69"/>
        <v>0</v>
      </c>
      <c r="R99" s="44">
        <f t="shared" si="71"/>
        <v>0.31239935587761675</v>
      </c>
    </row>
    <row r="100" spans="1:18" ht="12.75">
      <c r="A100" s="104">
        <v>1</v>
      </c>
      <c r="B100" s="62">
        <v>3025</v>
      </c>
      <c r="C100" s="64">
        <f t="shared" si="60"/>
        <v>1.1</v>
      </c>
      <c r="D100" s="62">
        <v>620</v>
      </c>
      <c r="E100" s="47">
        <f t="shared" si="61"/>
        <v>0.8</v>
      </c>
      <c r="F100" s="43">
        <f t="shared" si="62"/>
        <v>3645</v>
      </c>
      <c r="G100" s="47">
        <f t="shared" si="63"/>
        <v>1.1</v>
      </c>
      <c r="H100" s="52">
        <v>1</v>
      </c>
      <c r="I100" s="52">
        <v>0.7</v>
      </c>
      <c r="J100" s="49">
        <f>B100*H100</f>
        <v>3025</v>
      </c>
      <c r="K100" s="49">
        <f>ROUNDDOWN(D100*I100,0)</f>
        <v>434</v>
      </c>
      <c r="L100" s="49">
        <f>SUM(J100:K100)</f>
        <v>3459</v>
      </c>
      <c r="M100" s="52">
        <f t="shared" si="70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  <c r="R100" s="44">
        <f t="shared" si="71"/>
        <v>0.29481692819781263</v>
      </c>
    </row>
    <row r="101" spans="1:18" ht="12.75">
      <c r="A101" s="105">
        <v>2</v>
      </c>
      <c r="B101" s="62">
        <v>556</v>
      </c>
      <c r="C101" s="64">
        <f t="shared" si="60"/>
        <v>2.6</v>
      </c>
      <c r="D101" s="62">
        <v>359</v>
      </c>
      <c r="E101" s="47">
        <f t="shared" si="61"/>
        <v>3.2</v>
      </c>
      <c r="F101" s="43">
        <f t="shared" si="62"/>
        <v>915</v>
      </c>
      <c r="G101" s="47">
        <f t="shared" si="63"/>
        <v>2.8</v>
      </c>
      <c r="H101" s="42">
        <v>1</v>
      </c>
      <c r="I101" s="42">
        <v>0.7</v>
      </c>
      <c r="J101" s="43">
        <f>B101*H101</f>
        <v>556</v>
      </c>
      <c r="K101" s="43">
        <f>ROUNDDOWN(D101*I101,0)</f>
        <v>251</v>
      </c>
      <c r="L101" s="43">
        <f>SUM(J101:K101)</f>
        <v>807</v>
      </c>
      <c r="M101" s="42">
        <f t="shared" si="70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  <c r="R101" s="44">
        <f t="shared" si="71"/>
        <v>0.28046875</v>
      </c>
    </row>
    <row r="102" spans="1:18" ht="12.75">
      <c r="A102" s="105">
        <v>3</v>
      </c>
      <c r="B102" s="62">
        <v>1332</v>
      </c>
      <c r="C102" s="64">
        <f t="shared" si="60"/>
        <v>0.5</v>
      </c>
      <c r="D102" s="62">
        <v>711</v>
      </c>
      <c r="E102" s="47">
        <f t="shared" si="61"/>
        <v>0</v>
      </c>
      <c r="F102" s="43">
        <f t="shared" si="62"/>
        <v>2043</v>
      </c>
      <c r="G102" s="47">
        <f t="shared" si="63"/>
        <v>0.3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497</v>
      </c>
      <c r="L102" s="43">
        <f>SUM(J102:K102)</f>
        <v>1829</v>
      </c>
      <c r="M102" s="42">
        <f t="shared" si="70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  <c r="R102" s="44">
        <f t="shared" si="71"/>
        <v>0.45606157793457347</v>
      </c>
    </row>
    <row r="103" spans="1:18" ht="12.75">
      <c r="A103" s="105" t="s">
        <v>48</v>
      </c>
      <c r="B103" s="43">
        <f>SUM(B91:B102)</f>
        <v>24170</v>
      </c>
      <c r="C103" s="46">
        <f>ROUND((B103/B86-1)*100,1)</f>
        <v>0.7</v>
      </c>
      <c r="D103" s="43">
        <f>SUM(D91:D102)</f>
        <v>7968</v>
      </c>
      <c r="E103" s="47">
        <f t="shared" si="61"/>
        <v>1.7</v>
      </c>
      <c r="F103" s="43">
        <f t="shared" si="62"/>
        <v>32138</v>
      </c>
      <c r="G103" s="47">
        <f t="shared" si="63"/>
        <v>1</v>
      </c>
      <c r="H103" s="42"/>
      <c r="I103" s="42"/>
      <c r="J103" s="43">
        <f>SUM(J91:J102)</f>
        <v>24170</v>
      </c>
      <c r="K103" s="43">
        <f>SUM(K91:K102)</f>
        <v>5572</v>
      </c>
      <c r="L103" s="43">
        <f>SUM(L91:L102)</f>
        <v>29742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  <c r="R103" s="44">
        <f>(SUM(D91:D102))/(SUM(B80,B81:B82,B83:B85,B91:B96))</f>
        <v>0.3311445432632366</v>
      </c>
    </row>
    <row r="104" spans="2:12" ht="12.75">
      <c r="B104" s="91">
        <f>B103-B86</f>
        <v>178</v>
      </c>
      <c r="D104" s="91">
        <f>D103-D86</f>
        <v>136</v>
      </c>
      <c r="F104" s="91">
        <f>F103-F86</f>
        <v>314</v>
      </c>
      <c r="L104" s="91">
        <f>L103-L86</f>
        <v>273</v>
      </c>
    </row>
    <row r="105" ht="14.25">
      <c r="A105" s="33" t="s">
        <v>71</v>
      </c>
    </row>
    <row r="106" spans="1:16" ht="12.75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7" t="s">
        <v>43</v>
      </c>
      <c r="K106" s="167"/>
      <c r="L106" s="167"/>
      <c r="M106" s="167" t="s">
        <v>44</v>
      </c>
      <c r="N106" s="167" t="s">
        <v>45</v>
      </c>
      <c r="O106" s="167"/>
      <c r="P106" s="167"/>
    </row>
    <row r="107" spans="1:16" ht="12.75">
      <c r="A107" s="166"/>
      <c r="B107" s="103" t="s">
        <v>46</v>
      </c>
      <c r="C107" s="45" t="s">
        <v>52</v>
      </c>
      <c r="D107" s="103" t="s">
        <v>47</v>
      </c>
      <c r="E107" s="45" t="s">
        <v>52</v>
      </c>
      <c r="F107" s="103" t="s">
        <v>48</v>
      </c>
      <c r="G107" s="45" t="s">
        <v>52</v>
      </c>
      <c r="H107" s="36" t="s">
        <v>46</v>
      </c>
      <c r="I107" s="36" t="s">
        <v>47</v>
      </c>
      <c r="J107" s="103" t="s">
        <v>46</v>
      </c>
      <c r="K107" s="103" t="s">
        <v>47</v>
      </c>
      <c r="L107" s="103" t="s">
        <v>48</v>
      </c>
      <c r="M107" s="162"/>
      <c r="N107" s="103" t="s">
        <v>46</v>
      </c>
      <c r="O107" s="103" t="s">
        <v>49</v>
      </c>
      <c r="P107" s="103" t="s">
        <v>48</v>
      </c>
    </row>
    <row r="108" spans="1:16" ht="12.75">
      <c r="A108" s="105">
        <v>4</v>
      </c>
      <c r="B108" s="43">
        <v>7911</v>
      </c>
      <c r="C108" s="46">
        <f>ROUND((B108/B91-1)*100,1)</f>
        <v>-0.3</v>
      </c>
      <c r="D108" s="43">
        <v>663</v>
      </c>
      <c r="E108" s="47">
        <f>ROUND((D108/D91-1)*100,1)</f>
        <v>3.1</v>
      </c>
      <c r="F108" s="43">
        <f>SUM(B108,D108)</f>
        <v>8574</v>
      </c>
      <c r="G108" s="47">
        <f>ROUND((F108/F91-1)*100,1)</f>
        <v>-0.1</v>
      </c>
      <c r="H108" s="42">
        <v>1</v>
      </c>
      <c r="I108" s="42">
        <v>0.7</v>
      </c>
      <c r="J108" s="43">
        <f>B108*H108</f>
        <v>7911</v>
      </c>
      <c r="K108" s="43">
        <f aca="true" t="shared" si="72" ref="K108:K119">ROUNDDOWN(D108*I108,0)</f>
        <v>464</v>
      </c>
      <c r="L108" s="43">
        <f>SUM(J108:K108)</f>
        <v>8375</v>
      </c>
      <c r="M108" s="68"/>
      <c r="N108" s="43">
        <f>ROUNDDOWN(J108*M108,0)</f>
        <v>0</v>
      </c>
      <c r="O108" s="43">
        <f>ROUNDDOWN(K108*M108,0)</f>
        <v>0</v>
      </c>
      <c r="P108" s="43">
        <f>SUM(N108:O108)</f>
        <v>0</v>
      </c>
    </row>
    <row r="109" spans="1:16" ht="12.75">
      <c r="A109" s="105">
        <v>5</v>
      </c>
      <c r="B109" s="43">
        <v>1261</v>
      </c>
      <c r="C109" s="46">
        <f aca="true" t="shared" si="73" ref="C109:C119">ROUND((B109/B92-1)*100,1)</f>
        <v>1.9</v>
      </c>
      <c r="D109" s="43">
        <v>182</v>
      </c>
      <c r="E109" s="47">
        <f aca="true" t="shared" si="74" ref="E109:E120">ROUND((D109/D92-1)*100,1)</f>
        <v>13.8</v>
      </c>
      <c r="F109" s="43">
        <f aca="true" t="shared" si="75" ref="F109:F120">SUM(B109,D109)</f>
        <v>1443</v>
      </c>
      <c r="G109" s="47">
        <f aca="true" t="shared" si="76" ref="G109:G120">ROUND((F109/F92-1)*100,1)</f>
        <v>3.2</v>
      </c>
      <c r="H109" s="42">
        <v>1</v>
      </c>
      <c r="I109" s="42">
        <v>0.7</v>
      </c>
      <c r="J109" s="43">
        <f aca="true" t="shared" si="77" ref="J109:J114">B109*H109</f>
        <v>1261</v>
      </c>
      <c r="K109" s="43">
        <f t="shared" si="72"/>
        <v>127</v>
      </c>
      <c r="L109" s="43">
        <f aca="true" t="shared" si="78" ref="L109:L114">SUM(J109:K109)</f>
        <v>1388</v>
      </c>
      <c r="M109" s="42">
        <f>M108</f>
        <v>0</v>
      </c>
      <c r="N109" s="43">
        <f aca="true" t="shared" si="79" ref="N109:N114">ROUNDDOWN(J109*M109,0)</f>
        <v>0</v>
      </c>
      <c r="O109" s="43">
        <f aca="true" t="shared" si="80" ref="O109:O114">ROUNDDOWN(K109*M109,0)</f>
        <v>0</v>
      </c>
      <c r="P109" s="43">
        <f aca="true" t="shared" si="81" ref="P109:P116">SUM(N109:O109)</f>
        <v>0</v>
      </c>
    </row>
    <row r="110" spans="1:16" ht="12.75">
      <c r="A110" s="105">
        <v>6</v>
      </c>
      <c r="B110" s="43">
        <v>1866</v>
      </c>
      <c r="C110" s="46">
        <f t="shared" si="73"/>
        <v>0.2</v>
      </c>
      <c r="D110" s="43">
        <v>143</v>
      </c>
      <c r="E110" s="47">
        <f t="shared" si="74"/>
        <v>15.3</v>
      </c>
      <c r="F110" s="43">
        <f t="shared" si="75"/>
        <v>2009</v>
      </c>
      <c r="G110" s="47">
        <f t="shared" si="76"/>
        <v>1.1</v>
      </c>
      <c r="H110" s="42">
        <v>1</v>
      </c>
      <c r="I110" s="42">
        <v>0.7</v>
      </c>
      <c r="J110" s="43">
        <f t="shared" si="77"/>
        <v>1866</v>
      </c>
      <c r="K110" s="43">
        <f t="shared" si="72"/>
        <v>100</v>
      </c>
      <c r="L110" s="43">
        <f t="shared" si="78"/>
        <v>1966</v>
      </c>
      <c r="M110" s="42">
        <f aca="true" t="shared" si="82" ref="M110:M119">M109</f>
        <v>0</v>
      </c>
      <c r="N110" s="43">
        <f t="shared" si="79"/>
        <v>0</v>
      </c>
      <c r="O110" s="43">
        <f t="shared" si="80"/>
        <v>0</v>
      </c>
      <c r="P110" s="43">
        <f t="shared" si="81"/>
        <v>0</v>
      </c>
    </row>
    <row r="111" spans="1:16" ht="12.75">
      <c r="A111" s="105">
        <v>7</v>
      </c>
      <c r="B111" s="43">
        <v>2087</v>
      </c>
      <c r="C111" s="46">
        <f t="shared" si="73"/>
        <v>-0.8</v>
      </c>
      <c r="D111" s="43">
        <v>976</v>
      </c>
      <c r="E111" s="47">
        <f t="shared" si="74"/>
        <v>6.7</v>
      </c>
      <c r="F111" s="43">
        <f t="shared" si="75"/>
        <v>3063</v>
      </c>
      <c r="G111" s="47">
        <f t="shared" si="76"/>
        <v>1.5</v>
      </c>
      <c r="H111" s="42">
        <v>1</v>
      </c>
      <c r="I111" s="42">
        <v>0.7</v>
      </c>
      <c r="J111" s="43">
        <f>B111*H111</f>
        <v>2087</v>
      </c>
      <c r="K111" s="43">
        <f t="shared" si="72"/>
        <v>683</v>
      </c>
      <c r="L111" s="43">
        <f t="shared" si="78"/>
        <v>2770</v>
      </c>
      <c r="M111" s="42">
        <f t="shared" si="82"/>
        <v>0</v>
      </c>
      <c r="N111" s="43">
        <f t="shared" si="79"/>
        <v>0</v>
      </c>
      <c r="O111" s="43">
        <f t="shared" si="80"/>
        <v>0</v>
      </c>
      <c r="P111" s="43">
        <f t="shared" si="81"/>
        <v>0</v>
      </c>
    </row>
    <row r="112" spans="1:16" ht="12.75">
      <c r="A112" s="105">
        <v>8</v>
      </c>
      <c r="B112" s="43">
        <v>1272</v>
      </c>
      <c r="C112" s="46">
        <f t="shared" si="73"/>
        <v>-0.6</v>
      </c>
      <c r="D112" s="43">
        <v>149</v>
      </c>
      <c r="E112" s="47">
        <f t="shared" si="74"/>
        <v>0</v>
      </c>
      <c r="F112" s="43">
        <f t="shared" si="75"/>
        <v>1421</v>
      </c>
      <c r="G112" s="47">
        <f t="shared" si="76"/>
        <v>-0.6</v>
      </c>
      <c r="H112" s="42">
        <v>1</v>
      </c>
      <c r="I112" s="42">
        <v>0.7</v>
      </c>
      <c r="J112" s="43">
        <f t="shared" si="77"/>
        <v>1272</v>
      </c>
      <c r="K112" s="43">
        <f t="shared" si="72"/>
        <v>104</v>
      </c>
      <c r="L112" s="43">
        <f t="shared" si="78"/>
        <v>1376</v>
      </c>
      <c r="M112" s="42">
        <f t="shared" si="82"/>
        <v>0</v>
      </c>
      <c r="N112" s="43">
        <f t="shared" si="79"/>
        <v>0</v>
      </c>
      <c r="O112" s="43">
        <f t="shared" si="80"/>
        <v>0</v>
      </c>
      <c r="P112" s="43">
        <f t="shared" si="81"/>
        <v>0</v>
      </c>
    </row>
    <row r="113" spans="1:16" ht="12.75">
      <c r="A113" s="105">
        <v>9</v>
      </c>
      <c r="B113" s="43">
        <v>1553</v>
      </c>
      <c r="C113" s="46">
        <f t="shared" si="73"/>
        <v>-0.4</v>
      </c>
      <c r="D113" s="43">
        <v>406</v>
      </c>
      <c r="E113" s="47">
        <f t="shared" si="74"/>
        <v>3</v>
      </c>
      <c r="F113" s="43">
        <f t="shared" si="75"/>
        <v>1959</v>
      </c>
      <c r="G113" s="47">
        <f t="shared" si="76"/>
        <v>0.3</v>
      </c>
      <c r="H113" s="42">
        <v>1</v>
      </c>
      <c r="I113" s="42">
        <v>0.7</v>
      </c>
      <c r="J113" s="43">
        <f t="shared" si="77"/>
        <v>1553</v>
      </c>
      <c r="K113" s="43">
        <f t="shared" si="72"/>
        <v>284</v>
      </c>
      <c r="L113" s="43">
        <f t="shared" si="78"/>
        <v>1837</v>
      </c>
      <c r="M113" s="42">
        <f t="shared" si="82"/>
        <v>0</v>
      </c>
      <c r="N113" s="43">
        <f t="shared" si="79"/>
        <v>0</v>
      </c>
      <c r="O113" s="43">
        <f t="shared" si="80"/>
        <v>0</v>
      </c>
      <c r="P113" s="43">
        <f t="shared" si="81"/>
        <v>0</v>
      </c>
    </row>
    <row r="114" spans="1:16" ht="12.75">
      <c r="A114" s="105">
        <v>10</v>
      </c>
      <c r="B114" s="43">
        <v>2151</v>
      </c>
      <c r="C114" s="46">
        <f t="shared" si="73"/>
        <v>0</v>
      </c>
      <c r="D114" s="62">
        <v>3097</v>
      </c>
      <c r="E114" s="47">
        <f t="shared" si="74"/>
        <v>4.1</v>
      </c>
      <c r="F114" s="43">
        <f t="shared" si="75"/>
        <v>5248</v>
      </c>
      <c r="G114" s="47">
        <f t="shared" si="76"/>
        <v>2.4</v>
      </c>
      <c r="H114" s="42">
        <v>1</v>
      </c>
      <c r="I114" s="42">
        <v>0.7</v>
      </c>
      <c r="J114" s="43">
        <f t="shared" si="77"/>
        <v>2151</v>
      </c>
      <c r="K114" s="43">
        <f t="shared" si="72"/>
        <v>2167</v>
      </c>
      <c r="L114" s="43">
        <f t="shared" si="78"/>
        <v>4318</v>
      </c>
      <c r="M114" s="42">
        <f t="shared" si="82"/>
        <v>0</v>
      </c>
      <c r="N114" s="43">
        <f t="shared" si="79"/>
        <v>0</v>
      </c>
      <c r="O114" s="43">
        <f t="shared" si="80"/>
        <v>0</v>
      </c>
      <c r="P114" s="43">
        <f t="shared" si="81"/>
        <v>0</v>
      </c>
    </row>
    <row r="115" spans="1:16" s="100" customFormat="1" ht="12.75">
      <c r="A115" s="97">
        <v>11</v>
      </c>
      <c r="B115" s="62">
        <v>681</v>
      </c>
      <c r="C115" s="64">
        <f t="shared" si="73"/>
        <v>0.9</v>
      </c>
      <c r="D115" s="62">
        <v>382</v>
      </c>
      <c r="E115" s="63">
        <f t="shared" si="74"/>
        <v>13.4</v>
      </c>
      <c r="F115" s="62">
        <f t="shared" si="75"/>
        <v>1063</v>
      </c>
      <c r="G115" s="63">
        <f t="shared" si="76"/>
        <v>5</v>
      </c>
      <c r="H115" s="98">
        <v>1</v>
      </c>
      <c r="I115" s="98">
        <v>0.7</v>
      </c>
      <c r="J115" s="54">
        <f>B115*H115</f>
        <v>681</v>
      </c>
      <c r="K115" s="54">
        <f t="shared" si="72"/>
        <v>267</v>
      </c>
      <c r="L115" s="54">
        <f>SUM(J115:K115)</f>
        <v>948</v>
      </c>
      <c r="M115" s="99">
        <f t="shared" si="82"/>
        <v>0</v>
      </c>
      <c r="N115" s="54">
        <f>ROUNDDOWN(J115*M115,0)</f>
        <v>0</v>
      </c>
      <c r="O115" s="54">
        <f>ROUNDDOWN(K115*M115,0)</f>
        <v>0</v>
      </c>
      <c r="P115" s="54">
        <f t="shared" si="81"/>
        <v>0</v>
      </c>
    </row>
    <row r="116" spans="1:16" s="100" customFormat="1" ht="12.75">
      <c r="A116" s="101">
        <v>12</v>
      </c>
      <c r="B116" s="62">
        <v>438</v>
      </c>
      <c r="C116" s="64">
        <f t="shared" si="73"/>
        <v>-2.9</v>
      </c>
      <c r="D116" s="62">
        <v>596</v>
      </c>
      <c r="E116" s="63">
        <f t="shared" si="74"/>
        <v>2.4</v>
      </c>
      <c r="F116" s="62">
        <f t="shared" si="75"/>
        <v>1034</v>
      </c>
      <c r="G116" s="63">
        <f t="shared" si="76"/>
        <v>0.1</v>
      </c>
      <c r="H116" s="99">
        <v>1</v>
      </c>
      <c r="I116" s="99">
        <v>0.7</v>
      </c>
      <c r="J116" s="62">
        <f>B116*H116</f>
        <v>438</v>
      </c>
      <c r="K116" s="62">
        <f t="shared" si="72"/>
        <v>417</v>
      </c>
      <c r="L116" s="62">
        <f>SUM(J116:K116)</f>
        <v>855</v>
      </c>
      <c r="M116" s="99">
        <f t="shared" si="82"/>
        <v>0</v>
      </c>
      <c r="N116" s="62">
        <f>ROUNDDOWN(J116*M116,0)</f>
        <v>0</v>
      </c>
      <c r="O116" s="62">
        <f>ROUNDDOWN(K116*M116,0)</f>
        <v>0</v>
      </c>
      <c r="P116" s="62">
        <f t="shared" si="81"/>
        <v>0</v>
      </c>
    </row>
    <row r="117" spans="1:16" s="100" customFormat="1" ht="12.75">
      <c r="A117" s="97">
        <v>1</v>
      </c>
      <c r="B117" s="62">
        <v>3028</v>
      </c>
      <c r="C117" s="64">
        <f t="shared" si="73"/>
        <v>0.1</v>
      </c>
      <c r="D117" s="62">
        <v>644</v>
      </c>
      <c r="E117" s="63">
        <f t="shared" si="74"/>
        <v>3.9</v>
      </c>
      <c r="F117" s="62">
        <f t="shared" si="75"/>
        <v>3672</v>
      </c>
      <c r="G117" s="63">
        <f t="shared" si="76"/>
        <v>0.7</v>
      </c>
      <c r="H117" s="98">
        <v>1</v>
      </c>
      <c r="I117" s="98">
        <v>0.7</v>
      </c>
      <c r="J117" s="54">
        <f>B117*H117</f>
        <v>3028</v>
      </c>
      <c r="K117" s="54">
        <f t="shared" si="72"/>
        <v>450</v>
      </c>
      <c r="L117" s="54">
        <f>SUM(J117:K117)</f>
        <v>3478</v>
      </c>
      <c r="M117" s="98">
        <f t="shared" si="82"/>
        <v>0</v>
      </c>
      <c r="N117" s="54">
        <f>ROUNDDOWN(J117*M117,0)</f>
        <v>0</v>
      </c>
      <c r="O117" s="54">
        <f>ROUNDDOWN(K117*M117,0)</f>
        <v>0</v>
      </c>
      <c r="P117" s="54">
        <f>SUM(N117:O117)</f>
        <v>0</v>
      </c>
    </row>
    <row r="118" spans="1:16" s="100" customFormat="1" ht="12.75">
      <c r="A118" s="101">
        <v>2</v>
      </c>
      <c r="B118" s="62">
        <v>554</v>
      </c>
      <c r="C118" s="64">
        <f t="shared" si="73"/>
        <v>-0.4</v>
      </c>
      <c r="D118" s="62">
        <v>350</v>
      </c>
      <c r="E118" s="63">
        <f t="shared" si="74"/>
        <v>-2.5</v>
      </c>
      <c r="F118" s="62">
        <f t="shared" si="75"/>
        <v>904</v>
      </c>
      <c r="G118" s="63">
        <f t="shared" si="76"/>
        <v>-1.2</v>
      </c>
      <c r="H118" s="99">
        <v>1</v>
      </c>
      <c r="I118" s="99">
        <v>0.7</v>
      </c>
      <c r="J118" s="62">
        <f>B118*H118</f>
        <v>554</v>
      </c>
      <c r="K118" s="62">
        <f t="shared" si="72"/>
        <v>245</v>
      </c>
      <c r="L118" s="62">
        <f>SUM(J118:K118)</f>
        <v>799</v>
      </c>
      <c r="M118" s="99">
        <f t="shared" si="82"/>
        <v>0</v>
      </c>
      <c r="N118" s="62">
        <f>ROUNDDOWN(J118*M118,0)</f>
        <v>0</v>
      </c>
      <c r="O118" s="62">
        <f>ROUNDDOWN(K118*M118,0)</f>
        <v>0</v>
      </c>
      <c r="P118" s="62">
        <f>SUM(N118:O118)</f>
        <v>0</v>
      </c>
    </row>
    <row r="119" spans="1:16" s="100" customFormat="1" ht="12.75">
      <c r="A119" s="101">
        <v>3</v>
      </c>
      <c r="B119" s="62">
        <v>1339</v>
      </c>
      <c r="C119" s="64">
        <f t="shared" si="73"/>
        <v>0.5</v>
      </c>
      <c r="D119" s="62">
        <v>747</v>
      </c>
      <c r="E119" s="63">
        <f t="shared" si="74"/>
        <v>5.1</v>
      </c>
      <c r="F119" s="62">
        <f t="shared" si="75"/>
        <v>2086</v>
      </c>
      <c r="G119" s="63">
        <f t="shared" si="76"/>
        <v>2.1</v>
      </c>
      <c r="H119" s="99">
        <v>1</v>
      </c>
      <c r="I119" s="99">
        <v>0.7</v>
      </c>
      <c r="J119" s="62">
        <f>B119*H119</f>
        <v>1339</v>
      </c>
      <c r="K119" s="62">
        <f t="shared" si="72"/>
        <v>522</v>
      </c>
      <c r="L119" s="62">
        <f>SUM(J119:K119)</f>
        <v>1861</v>
      </c>
      <c r="M119" s="99">
        <f t="shared" si="82"/>
        <v>0</v>
      </c>
      <c r="N119" s="62">
        <f>ROUNDDOWN(J119*M119,0)</f>
        <v>0</v>
      </c>
      <c r="O119" s="62">
        <f>ROUNDDOWN(K119*M119,0)</f>
        <v>0</v>
      </c>
      <c r="P119" s="62">
        <f>SUM(N119:O119)</f>
        <v>0</v>
      </c>
    </row>
    <row r="120" spans="1:16" ht="12.75">
      <c r="A120" s="105" t="s">
        <v>48</v>
      </c>
      <c r="B120" s="43">
        <f>SUM(B108:B119)</f>
        <v>24141</v>
      </c>
      <c r="C120" s="46">
        <f>ROUND((B120/B103-1)*100,1)</f>
        <v>-0.1</v>
      </c>
      <c r="D120" s="43">
        <f>SUM(D108:D119)</f>
        <v>8335</v>
      </c>
      <c r="E120" s="47">
        <f t="shared" si="74"/>
        <v>4.6</v>
      </c>
      <c r="F120" s="43">
        <f t="shared" si="75"/>
        <v>32476</v>
      </c>
      <c r="G120" s="47">
        <f t="shared" si="76"/>
        <v>1.1</v>
      </c>
      <c r="H120" s="42"/>
      <c r="I120" s="42"/>
      <c r="J120" s="43">
        <f>SUM(J108:J119)</f>
        <v>24141</v>
      </c>
      <c r="K120" s="43">
        <f>SUM(K108:K119)</f>
        <v>5830</v>
      </c>
      <c r="L120" s="43">
        <f>SUM(L108:L119)</f>
        <v>29971</v>
      </c>
      <c r="M120" s="42"/>
      <c r="N120" s="43">
        <f>SUM(N108:N119)</f>
        <v>0</v>
      </c>
      <c r="O120" s="43">
        <f>SUM(O108:O119)</f>
        <v>0</v>
      </c>
      <c r="P120" s="43">
        <f>SUM(P108:P119)</f>
        <v>0</v>
      </c>
    </row>
    <row r="121" spans="2:12" ht="12.75">
      <c r="B121" s="91">
        <f>B120-B103</f>
        <v>-29</v>
      </c>
      <c r="D121" s="91">
        <f>D120-D103</f>
        <v>367</v>
      </c>
      <c r="F121" s="91">
        <f>F120-F103</f>
        <v>338</v>
      </c>
      <c r="L121" s="91">
        <f>L120-L103</f>
        <v>229</v>
      </c>
    </row>
    <row r="122" ht="14.25">
      <c r="A122" s="33" t="s">
        <v>77</v>
      </c>
    </row>
    <row r="123" spans="1:16" ht="12.75">
      <c r="A123" s="170" t="s">
        <v>40</v>
      </c>
      <c r="B123" s="159" t="s">
        <v>51</v>
      </c>
      <c r="C123" s="161"/>
      <c r="D123" s="161"/>
      <c r="E123" s="161"/>
      <c r="F123" s="161"/>
      <c r="G123" s="160"/>
      <c r="H123" s="167" t="s">
        <v>42</v>
      </c>
      <c r="I123" s="167"/>
      <c r="J123" s="167" t="s">
        <v>43</v>
      </c>
      <c r="K123" s="167"/>
      <c r="L123" s="167"/>
      <c r="M123" s="167" t="s">
        <v>44</v>
      </c>
      <c r="N123" s="167" t="s">
        <v>45</v>
      </c>
      <c r="O123" s="167"/>
      <c r="P123" s="167"/>
    </row>
    <row r="124" spans="1:16" ht="12.75">
      <c r="A124" s="171"/>
      <c r="B124" s="103" t="s">
        <v>46</v>
      </c>
      <c r="C124" s="45" t="s">
        <v>52</v>
      </c>
      <c r="D124" s="103" t="s">
        <v>47</v>
      </c>
      <c r="E124" s="45" t="s">
        <v>52</v>
      </c>
      <c r="F124" s="103" t="s">
        <v>48</v>
      </c>
      <c r="G124" s="45" t="s">
        <v>52</v>
      </c>
      <c r="H124" s="36" t="s">
        <v>46</v>
      </c>
      <c r="I124" s="36" t="s">
        <v>47</v>
      </c>
      <c r="J124" s="103" t="s">
        <v>46</v>
      </c>
      <c r="K124" s="103" t="s">
        <v>47</v>
      </c>
      <c r="L124" s="103" t="s">
        <v>48</v>
      </c>
      <c r="M124" s="162"/>
      <c r="N124" s="103" t="s">
        <v>46</v>
      </c>
      <c r="O124" s="103" t="s">
        <v>49</v>
      </c>
      <c r="P124" s="103" t="s">
        <v>48</v>
      </c>
    </row>
    <row r="125" spans="1:16" ht="12.75">
      <c r="A125" s="105">
        <v>4</v>
      </c>
      <c r="B125" s="43">
        <v>7904</v>
      </c>
      <c r="C125" s="46">
        <f>ROUND((B125/B108-1)*100,1)</f>
        <v>-0.1</v>
      </c>
      <c r="D125" s="43">
        <v>702</v>
      </c>
      <c r="E125" s="47">
        <f>ROUND((D125/D108-1)*100,1)</f>
        <v>5.9</v>
      </c>
      <c r="F125" s="43">
        <f>SUM(B125,D125)</f>
        <v>8606</v>
      </c>
      <c r="G125" s="47">
        <f>ROUND((F125/F108-1)*100,1)</f>
        <v>0.4</v>
      </c>
      <c r="H125" s="42">
        <v>1</v>
      </c>
      <c r="I125" s="42">
        <v>0.7</v>
      </c>
      <c r="J125" s="43">
        <f>B125*H125</f>
        <v>7904</v>
      </c>
      <c r="K125" s="43">
        <f>ROUNDDOWN(D125*I125,0)</f>
        <v>491</v>
      </c>
      <c r="L125" s="43">
        <f>SUM(J125:K125)</f>
        <v>8395</v>
      </c>
      <c r="M125" s="68"/>
      <c r="N125" s="43">
        <f>ROUNDDOWN(J125*M125,0)</f>
        <v>0</v>
      </c>
      <c r="O125" s="43">
        <f>ROUNDDOWN(K125*M125,0)</f>
        <v>0</v>
      </c>
      <c r="P125" s="43">
        <f>SUM(N125:O125)</f>
        <v>0</v>
      </c>
    </row>
    <row r="126" spans="1:16" ht="12.75">
      <c r="A126" s="105">
        <v>5</v>
      </c>
      <c r="B126" s="62">
        <v>1277</v>
      </c>
      <c r="C126" s="46">
        <f aca="true" t="shared" si="83" ref="C126:C136">ROUND((B126/B109-1)*100,1)</f>
        <v>1.3</v>
      </c>
      <c r="D126" s="43">
        <v>173</v>
      </c>
      <c r="E126" s="47">
        <f>ROUND((D126/D109-1)*100,1)</f>
        <v>-4.9</v>
      </c>
      <c r="F126" s="43">
        <f aca="true" t="shared" si="84" ref="F126:F137">SUM(B126,D126)</f>
        <v>1450</v>
      </c>
      <c r="G126" s="47">
        <f aca="true" t="shared" si="85" ref="G126:G137">ROUND((F126/F109-1)*100,1)</f>
        <v>0.5</v>
      </c>
      <c r="H126" s="42">
        <v>1</v>
      </c>
      <c r="I126" s="42">
        <v>0.7</v>
      </c>
      <c r="J126" s="43">
        <f aca="true" t="shared" si="86" ref="J126:J131">B126*H126</f>
        <v>1277</v>
      </c>
      <c r="K126" s="43">
        <f>ROUNDDOWN(D126*I126,0)</f>
        <v>121</v>
      </c>
      <c r="L126" s="43">
        <f aca="true" t="shared" si="87" ref="L126:L131">SUM(J126:K126)</f>
        <v>1398</v>
      </c>
      <c r="M126" s="42">
        <f>M125</f>
        <v>0</v>
      </c>
      <c r="N126" s="43">
        <f aca="true" t="shared" si="88" ref="N126:N131">ROUNDDOWN(J126*M126,0)</f>
        <v>0</v>
      </c>
      <c r="O126" s="43">
        <f aca="true" t="shared" si="89" ref="O126:O131">ROUNDDOWN(K126*M126,0)</f>
        <v>0</v>
      </c>
      <c r="P126" s="43">
        <f aca="true" t="shared" si="90" ref="P126:P133">SUM(N126:O126)</f>
        <v>0</v>
      </c>
    </row>
    <row r="127" spans="1:16" ht="12.75">
      <c r="A127" s="105">
        <v>6</v>
      </c>
      <c r="B127" s="62">
        <v>1867</v>
      </c>
      <c r="C127" s="46">
        <f t="shared" si="83"/>
        <v>0.1</v>
      </c>
      <c r="D127" s="43">
        <v>127</v>
      </c>
      <c r="E127" s="47">
        <f aca="true" t="shared" si="91" ref="E127:E137">ROUND((D127/D110-1)*100,1)</f>
        <v>-11.2</v>
      </c>
      <c r="F127" s="43">
        <f t="shared" si="84"/>
        <v>1994</v>
      </c>
      <c r="G127" s="47">
        <f t="shared" si="85"/>
        <v>-0.7</v>
      </c>
      <c r="H127" s="42">
        <v>1</v>
      </c>
      <c r="I127" s="42">
        <v>0.7</v>
      </c>
      <c r="J127" s="43">
        <f t="shared" si="86"/>
        <v>1867</v>
      </c>
      <c r="K127" s="43">
        <f aca="true" t="shared" si="92" ref="K127:K136">ROUNDDOWN(D127*I127,0)</f>
        <v>88</v>
      </c>
      <c r="L127" s="43">
        <f t="shared" si="87"/>
        <v>1955</v>
      </c>
      <c r="M127" s="42">
        <f aca="true" t="shared" si="93" ref="M127:M136">M126</f>
        <v>0</v>
      </c>
      <c r="N127" s="43">
        <f t="shared" si="88"/>
        <v>0</v>
      </c>
      <c r="O127" s="43">
        <f t="shared" si="89"/>
        <v>0</v>
      </c>
      <c r="P127" s="43">
        <f t="shared" si="90"/>
        <v>0</v>
      </c>
    </row>
    <row r="128" spans="1:16" ht="12.75">
      <c r="A128" s="105">
        <v>7</v>
      </c>
      <c r="B128" s="62">
        <v>2109</v>
      </c>
      <c r="C128" s="46">
        <f t="shared" si="83"/>
        <v>1.1</v>
      </c>
      <c r="D128" s="43">
        <v>979</v>
      </c>
      <c r="E128" s="47">
        <f t="shared" si="91"/>
        <v>0.3</v>
      </c>
      <c r="F128" s="43">
        <f t="shared" si="84"/>
        <v>3088</v>
      </c>
      <c r="G128" s="47">
        <f t="shared" si="85"/>
        <v>0.8</v>
      </c>
      <c r="H128" s="42">
        <v>1</v>
      </c>
      <c r="I128" s="42">
        <v>0.7</v>
      </c>
      <c r="J128" s="43">
        <f t="shared" si="86"/>
        <v>2109</v>
      </c>
      <c r="K128" s="43">
        <f t="shared" si="92"/>
        <v>685</v>
      </c>
      <c r="L128" s="43">
        <f t="shared" si="87"/>
        <v>2794</v>
      </c>
      <c r="M128" s="42">
        <f t="shared" si="93"/>
        <v>0</v>
      </c>
      <c r="N128" s="43">
        <f t="shared" si="88"/>
        <v>0</v>
      </c>
      <c r="O128" s="43">
        <f t="shared" si="89"/>
        <v>0</v>
      </c>
      <c r="P128" s="43">
        <f t="shared" si="90"/>
        <v>0</v>
      </c>
    </row>
    <row r="129" spans="1:16" ht="12.75">
      <c r="A129" s="105">
        <v>8</v>
      </c>
      <c r="B129" s="62">
        <v>1291</v>
      </c>
      <c r="C129" s="46">
        <f t="shared" si="83"/>
        <v>1.5</v>
      </c>
      <c r="D129" s="43">
        <v>155</v>
      </c>
      <c r="E129" s="47">
        <f t="shared" si="91"/>
        <v>4</v>
      </c>
      <c r="F129" s="43">
        <f t="shared" si="84"/>
        <v>1446</v>
      </c>
      <c r="G129" s="47">
        <f t="shared" si="85"/>
        <v>1.8</v>
      </c>
      <c r="H129" s="42">
        <v>1</v>
      </c>
      <c r="I129" s="42">
        <v>0.7</v>
      </c>
      <c r="J129" s="43">
        <f t="shared" si="86"/>
        <v>1291</v>
      </c>
      <c r="K129" s="43">
        <f t="shared" si="92"/>
        <v>108</v>
      </c>
      <c r="L129" s="43">
        <f t="shared" si="87"/>
        <v>1399</v>
      </c>
      <c r="M129" s="42">
        <f t="shared" si="93"/>
        <v>0</v>
      </c>
      <c r="N129" s="43">
        <f t="shared" si="88"/>
        <v>0</v>
      </c>
      <c r="O129" s="43">
        <f t="shared" si="89"/>
        <v>0</v>
      </c>
      <c r="P129" s="43">
        <f t="shared" si="90"/>
        <v>0</v>
      </c>
    </row>
    <row r="130" spans="1:16" ht="12.75">
      <c r="A130" s="105">
        <v>9</v>
      </c>
      <c r="B130" s="62">
        <v>1581</v>
      </c>
      <c r="C130" s="46">
        <f t="shared" si="83"/>
        <v>1.8</v>
      </c>
      <c r="D130" s="43">
        <v>388</v>
      </c>
      <c r="E130" s="47">
        <f t="shared" si="91"/>
        <v>-4.4</v>
      </c>
      <c r="F130" s="43">
        <f t="shared" si="84"/>
        <v>1969</v>
      </c>
      <c r="G130" s="47">
        <f t="shared" si="85"/>
        <v>0.5</v>
      </c>
      <c r="H130" s="42">
        <v>1</v>
      </c>
      <c r="I130" s="42">
        <v>0.7</v>
      </c>
      <c r="J130" s="43">
        <f t="shared" si="86"/>
        <v>1581</v>
      </c>
      <c r="K130" s="43">
        <f t="shared" si="92"/>
        <v>271</v>
      </c>
      <c r="L130" s="43">
        <f t="shared" si="87"/>
        <v>1852</v>
      </c>
      <c r="M130" s="42">
        <f t="shared" si="93"/>
        <v>0</v>
      </c>
      <c r="N130" s="43">
        <f t="shared" si="88"/>
        <v>0</v>
      </c>
      <c r="O130" s="43">
        <f t="shared" si="89"/>
        <v>0</v>
      </c>
      <c r="P130" s="43">
        <f t="shared" si="90"/>
        <v>0</v>
      </c>
    </row>
    <row r="131" spans="1:16" ht="12.75">
      <c r="A131" s="105">
        <v>10</v>
      </c>
      <c r="B131" s="62">
        <v>2182</v>
      </c>
      <c r="C131" s="46">
        <f t="shared" si="83"/>
        <v>1.4</v>
      </c>
      <c r="D131" s="43">
        <v>3113</v>
      </c>
      <c r="E131" s="47">
        <f t="shared" si="91"/>
        <v>0.5</v>
      </c>
      <c r="F131" s="43">
        <f t="shared" si="84"/>
        <v>5295</v>
      </c>
      <c r="G131" s="47">
        <f t="shared" si="85"/>
        <v>0.9</v>
      </c>
      <c r="H131" s="42">
        <v>1</v>
      </c>
      <c r="I131" s="42">
        <v>0.7</v>
      </c>
      <c r="J131" s="43">
        <f t="shared" si="86"/>
        <v>2182</v>
      </c>
      <c r="K131" s="43">
        <f t="shared" si="92"/>
        <v>2179</v>
      </c>
      <c r="L131" s="43">
        <f t="shared" si="87"/>
        <v>4361</v>
      </c>
      <c r="M131" s="42">
        <f t="shared" si="93"/>
        <v>0</v>
      </c>
      <c r="N131" s="43">
        <f t="shared" si="88"/>
        <v>0</v>
      </c>
      <c r="O131" s="43">
        <f t="shared" si="89"/>
        <v>0</v>
      </c>
      <c r="P131" s="43">
        <f t="shared" si="90"/>
        <v>0</v>
      </c>
    </row>
    <row r="132" spans="1:16" ht="12.75">
      <c r="A132" s="104">
        <v>11</v>
      </c>
      <c r="B132" s="106">
        <v>683</v>
      </c>
      <c r="C132" s="46">
        <f t="shared" si="83"/>
        <v>0.3</v>
      </c>
      <c r="D132" s="106">
        <v>352</v>
      </c>
      <c r="E132" s="47">
        <f t="shared" si="91"/>
        <v>-7.9</v>
      </c>
      <c r="F132" s="43">
        <f t="shared" si="84"/>
        <v>1035</v>
      </c>
      <c r="G132" s="47">
        <f t="shared" si="85"/>
        <v>-2.6</v>
      </c>
      <c r="H132" s="52">
        <v>1</v>
      </c>
      <c r="I132" s="52">
        <v>0.7</v>
      </c>
      <c r="J132" s="49">
        <f>B132*H132</f>
        <v>683</v>
      </c>
      <c r="K132" s="49">
        <f t="shared" si="92"/>
        <v>246</v>
      </c>
      <c r="L132" s="49">
        <f>SUM(J132:K132)</f>
        <v>929</v>
      </c>
      <c r="M132" s="42">
        <f t="shared" si="93"/>
        <v>0</v>
      </c>
      <c r="N132" s="49">
        <f>ROUNDDOWN(J132*M132,0)</f>
        <v>0</v>
      </c>
      <c r="O132" s="49">
        <f>ROUNDDOWN(K132*M132,0)</f>
        <v>0</v>
      </c>
      <c r="P132" s="49">
        <f t="shared" si="90"/>
        <v>0</v>
      </c>
    </row>
    <row r="133" spans="1:16" ht="12.75">
      <c r="A133" s="105">
        <v>12</v>
      </c>
      <c r="B133" s="106">
        <v>450</v>
      </c>
      <c r="C133" s="46">
        <f t="shared" si="83"/>
        <v>2.7</v>
      </c>
      <c r="D133" s="106">
        <v>597</v>
      </c>
      <c r="E133" s="47">
        <f t="shared" si="91"/>
        <v>0.2</v>
      </c>
      <c r="F133" s="43">
        <f t="shared" si="84"/>
        <v>1047</v>
      </c>
      <c r="G133" s="47">
        <f t="shared" si="85"/>
        <v>1.3</v>
      </c>
      <c r="H133" s="42">
        <v>1</v>
      </c>
      <c r="I133" s="42">
        <v>0.7</v>
      </c>
      <c r="J133" s="43">
        <f>B133*H133</f>
        <v>450</v>
      </c>
      <c r="K133" s="43">
        <f t="shared" si="92"/>
        <v>417</v>
      </c>
      <c r="L133" s="43">
        <f>SUM(J133:K133)</f>
        <v>867</v>
      </c>
      <c r="M133" s="42">
        <f t="shared" si="93"/>
        <v>0</v>
      </c>
      <c r="N133" s="43">
        <f>ROUNDDOWN(J133*M133,0)</f>
        <v>0</v>
      </c>
      <c r="O133" s="43">
        <f>ROUNDDOWN(K133*M133,0)</f>
        <v>0</v>
      </c>
      <c r="P133" s="43">
        <f t="shared" si="90"/>
        <v>0</v>
      </c>
    </row>
    <row r="134" spans="1:16" ht="12.75">
      <c r="A134" s="104">
        <v>1</v>
      </c>
      <c r="B134" s="106">
        <v>3052</v>
      </c>
      <c r="C134" s="46">
        <f>ROUND((B134/B117-1)*100,1)</f>
        <v>0.8</v>
      </c>
      <c r="D134" s="106">
        <v>617</v>
      </c>
      <c r="E134" s="47">
        <f t="shared" si="91"/>
        <v>-4.2</v>
      </c>
      <c r="F134" s="43">
        <f t="shared" si="84"/>
        <v>3669</v>
      </c>
      <c r="G134" s="47">
        <f t="shared" si="85"/>
        <v>-0.1</v>
      </c>
      <c r="H134" s="52">
        <v>1</v>
      </c>
      <c r="I134" s="52">
        <v>0.7</v>
      </c>
      <c r="J134" s="49">
        <f>B134*H134</f>
        <v>3052</v>
      </c>
      <c r="K134" s="49">
        <f t="shared" si="92"/>
        <v>431</v>
      </c>
      <c r="L134" s="49">
        <f>SUM(J134:K134)</f>
        <v>3483</v>
      </c>
      <c r="M134" s="52">
        <f t="shared" si="93"/>
        <v>0</v>
      </c>
      <c r="N134" s="49">
        <f>ROUNDDOWN(J134*M134,0)</f>
        <v>0</v>
      </c>
      <c r="O134" s="49">
        <f>ROUNDDOWN(K134*M134,0)</f>
        <v>0</v>
      </c>
      <c r="P134" s="49">
        <f>SUM(N134:O134)</f>
        <v>0</v>
      </c>
    </row>
    <row r="135" spans="1:16" ht="12.75">
      <c r="A135" s="105">
        <v>2</v>
      </c>
      <c r="B135" s="106">
        <v>574</v>
      </c>
      <c r="C135" s="46">
        <f t="shared" si="83"/>
        <v>3.6</v>
      </c>
      <c r="D135" s="106">
        <v>375</v>
      </c>
      <c r="E135" s="47">
        <f t="shared" si="91"/>
        <v>7.1</v>
      </c>
      <c r="F135" s="43">
        <f t="shared" si="84"/>
        <v>949</v>
      </c>
      <c r="G135" s="47">
        <f t="shared" si="85"/>
        <v>5</v>
      </c>
      <c r="H135" s="42">
        <v>1</v>
      </c>
      <c r="I135" s="42">
        <v>0.7</v>
      </c>
      <c r="J135" s="43">
        <f>B135*H135</f>
        <v>574</v>
      </c>
      <c r="K135" s="43">
        <f t="shared" si="92"/>
        <v>262</v>
      </c>
      <c r="L135" s="43">
        <f>SUM(J135:K135)</f>
        <v>836</v>
      </c>
      <c r="M135" s="42">
        <f t="shared" si="93"/>
        <v>0</v>
      </c>
      <c r="N135" s="43">
        <f>ROUNDDOWN(J135*M135,0)</f>
        <v>0</v>
      </c>
      <c r="O135" s="43">
        <f>ROUNDDOWN(K135*M135,0)</f>
        <v>0</v>
      </c>
      <c r="P135" s="43">
        <f>SUM(N135:O135)</f>
        <v>0</v>
      </c>
    </row>
    <row r="136" spans="1:16" ht="12.75">
      <c r="A136" s="105">
        <v>3</v>
      </c>
      <c r="B136" s="106">
        <v>1338</v>
      </c>
      <c r="C136" s="46">
        <f t="shared" si="83"/>
        <v>-0.1</v>
      </c>
      <c r="D136" s="106">
        <v>757</v>
      </c>
      <c r="E136" s="47">
        <f t="shared" si="91"/>
        <v>1.3</v>
      </c>
      <c r="F136" s="43">
        <f t="shared" si="84"/>
        <v>2095</v>
      </c>
      <c r="G136" s="47">
        <f t="shared" si="85"/>
        <v>0.4</v>
      </c>
      <c r="H136" s="42">
        <v>1</v>
      </c>
      <c r="I136" s="42">
        <v>0.7</v>
      </c>
      <c r="J136" s="43">
        <f>B136*H136</f>
        <v>1338</v>
      </c>
      <c r="K136" s="43">
        <f t="shared" si="92"/>
        <v>529</v>
      </c>
      <c r="L136" s="43">
        <f>SUM(J136:K136)</f>
        <v>1867</v>
      </c>
      <c r="M136" s="42">
        <f t="shared" si="93"/>
        <v>0</v>
      </c>
      <c r="N136" s="43">
        <f>ROUNDDOWN(J136*M136,0)</f>
        <v>0</v>
      </c>
      <c r="O136" s="43">
        <f>ROUNDDOWN(K136*M136,0)</f>
        <v>0</v>
      </c>
      <c r="P136" s="43">
        <f>SUM(N136:O136)</f>
        <v>0</v>
      </c>
    </row>
    <row r="137" spans="1:18" ht="12.75">
      <c r="A137" s="105" t="s">
        <v>48</v>
      </c>
      <c r="B137" s="43">
        <f>SUM(B125:B136)</f>
        <v>24308</v>
      </c>
      <c r="C137" s="46">
        <f>ROUND((B137/B120-1)*100,1)</f>
        <v>0.7</v>
      </c>
      <c r="D137" s="43">
        <f>SUM(D125:D136)</f>
        <v>8335</v>
      </c>
      <c r="E137" s="47">
        <f t="shared" si="91"/>
        <v>0</v>
      </c>
      <c r="F137" s="43">
        <f t="shared" si="84"/>
        <v>32643</v>
      </c>
      <c r="G137" s="47">
        <f t="shared" si="85"/>
        <v>0.5</v>
      </c>
      <c r="H137" s="42"/>
      <c r="I137" s="42"/>
      <c r="J137" s="43">
        <f>SUM(J125:J136)</f>
        <v>24308</v>
      </c>
      <c r="K137" s="43">
        <f>SUM(K125:K136)</f>
        <v>5828</v>
      </c>
      <c r="L137" s="62">
        <f>SUM(L125:L136)</f>
        <v>30136</v>
      </c>
      <c r="M137" s="42"/>
      <c r="N137" s="43">
        <f>SUM(N125:N136)</f>
        <v>0</v>
      </c>
      <c r="O137" s="43">
        <f>SUM(O125:O136)</f>
        <v>0</v>
      </c>
      <c r="P137" s="43">
        <f>SUM(P125:P136)</f>
        <v>0</v>
      </c>
      <c r="R137" s="93">
        <f>L137*45.17</f>
        <v>1361243.12</v>
      </c>
    </row>
    <row r="138" spans="2:12" ht="12.75">
      <c r="B138" s="91">
        <f>B137-B120</f>
        <v>167</v>
      </c>
      <c r="D138" s="91">
        <f>D137-D120</f>
        <v>0</v>
      </c>
      <c r="F138" s="91">
        <f>F137-F120</f>
        <v>167</v>
      </c>
      <c r="L138" s="91">
        <f>L137-L120</f>
        <v>165</v>
      </c>
    </row>
    <row r="139" ht="14.25">
      <c r="A139" s="33" t="s">
        <v>81</v>
      </c>
    </row>
    <row r="140" spans="1:16" ht="12.75">
      <c r="A140" s="170" t="s">
        <v>40</v>
      </c>
      <c r="B140" s="159" t="s">
        <v>51</v>
      </c>
      <c r="C140" s="161"/>
      <c r="D140" s="161"/>
      <c r="E140" s="161"/>
      <c r="F140" s="161"/>
      <c r="G140" s="160"/>
      <c r="H140" s="167" t="s">
        <v>42</v>
      </c>
      <c r="I140" s="167"/>
      <c r="J140" s="167" t="s">
        <v>43</v>
      </c>
      <c r="K140" s="167"/>
      <c r="L140" s="167"/>
      <c r="M140" s="167" t="s">
        <v>44</v>
      </c>
      <c r="N140" s="167" t="s">
        <v>45</v>
      </c>
      <c r="O140" s="167"/>
      <c r="P140" s="167"/>
    </row>
    <row r="141" spans="1:16" ht="12.75">
      <c r="A141" s="171"/>
      <c r="B141" s="103" t="s">
        <v>46</v>
      </c>
      <c r="C141" s="45" t="s">
        <v>52</v>
      </c>
      <c r="D141" s="103" t="s">
        <v>47</v>
      </c>
      <c r="E141" s="45" t="s">
        <v>52</v>
      </c>
      <c r="F141" s="103" t="s">
        <v>48</v>
      </c>
      <c r="G141" s="45" t="s">
        <v>52</v>
      </c>
      <c r="H141" s="36" t="s">
        <v>46</v>
      </c>
      <c r="I141" s="36" t="s">
        <v>47</v>
      </c>
      <c r="J141" s="103" t="s">
        <v>46</v>
      </c>
      <c r="K141" s="103" t="s">
        <v>47</v>
      </c>
      <c r="L141" s="103" t="s">
        <v>48</v>
      </c>
      <c r="M141" s="162"/>
      <c r="N141" s="103" t="s">
        <v>46</v>
      </c>
      <c r="O141" s="103" t="s">
        <v>49</v>
      </c>
      <c r="P141" s="103" t="s">
        <v>48</v>
      </c>
    </row>
    <row r="142" spans="1:16" ht="12.75">
      <c r="A142" s="105">
        <v>4</v>
      </c>
      <c r="B142" s="43">
        <v>7903</v>
      </c>
      <c r="C142" s="46">
        <f>ROUND((B142/B125-1)*100,1)</f>
        <v>0</v>
      </c>
      <c r="D142" s="43">
        <v>718</v>
      </c>
      <c r="E142" s="47">
        <f aca="true" t="shared" si="94" ref="E142:E154">ROUND((D142/D125-1)*100,1)</f>
        <v>2.3</v>
      </c>
      <c r="F142" s="43">
        <f>SUM(B142,D142)</f>
        <v>8621</v>
      </c>
      <c r="G142" s="47">
        <f>ROUND((F142/F125-1)*100,1)</f>
        <v>0.2</v>
      </c>
      <c r="H142" s="42">
        <v>1</v>
      </c>
      <c r="I142" s="42">
        <v>0.7</v>
      </c>
      <c r="J142" s="43">
        <f>B142*H142</f>
        <v>7903</v>
      </c>
      <c r="K142" s="43">
        <f>ROUNDDOWN(D142*I142,0)</f>
        <v>502</v>
      </c>
      <c r="L142" s="43">
        <f>SUM(J142:K142)</f>
        <v>8405</v>
      </c>
      <c r="M142" s="68"/>
      <c r="N142" s="43">
        <f>ROUNDDOWN(J142*M142,0)</f>
        <v>0</v>
      </c>
      <c r="O142" s="43">
        <f>ROUNDDOWN(K142*M142,0)</f>
        <v>0</v>
      </c>
      <c r="P142" s="43">
        <f>SUM(N142:O142)</f>
        <v>0</v>
      </c>
    </row>
    <row r="143" spans="1:16" ht="12.75">
      <c r="A143" s="105">
        <v>5</v>
      </c>
      <c r="B143" s="62">
        <v>1294</v>
      </c>
      <c r="C143" s="46">
        <f aca="true" t="shared" si="95" ref="C143:C154">ROUND((B143/B126-1)*100,1)</f>
        <v>1.3</v>
      </c>
      <c r="D143" s="43">
        <v>182</v>
      </c>
      <c r="E143" s="47">
        <f t="shared" si="94"/>
        <v>5.2</v>
      </c>
      <c r="F143" s="43">
        <f aca="true" t="shared" si="96" ref="F143:F152">SUM(B143,D143)</f>
        <v>1476</v>
      </c>
      <c r="G143" s="47">
        <f aca="true" t="shared" si="97" ref="G143:G153">ROUND((F143/F126-1)*100,1)</f>
        <v>1.8</v>
      </c>
      <c r="H143" s="42">
        <v>1</v>
      </c>
      <c r="I143" s="42">
        <v>0.7</v>
      </c>
      <c r="J143" s="43">
        <f aca="true" t="shared" si="98" ref="J143:J148">B143*H143</f>
        <v>1294</v>
      </c>
      <c r="K143" s="43">
        <f>ROUNDDOWN(D143*I143,0)</f>
        <v>127</v>
      </c>
      <c r="L143" s="43">
        <f aca="true" t="shared" si="99" ref="L143:L148">SUM(J143:K143)</f>
        <v>1421</v>
      </c>
      <c r="M143" s="42">
        <f>M142</f>
        <v>0</v>
      </c>
      <c r="N143" s="43">
        <f aca="true" t="shared" si="100" ref="N143:N148">ROUNDDOWN(J143*M143,0)</f>
        <v>0</v>
      </c>
      <c r="O143" s="43">
        <f aca="true" t="shared" si="101" ref="O143:O148">ROUNDDOWN(K143*M143,0)</f>
        <v>0</v>
      </c>
      <c r="P143" s="43">
        <f aca="true" t="shared" si="102" ref="P143:P150">SUM(N143:O143)</f>
        <v>0</v>
      </c>
    </row>
    <row r="144" spans="1:16" ht="12.75">
      <c r="A144" s="105">
        <v>6</v>
      </c>
      <c r="B144" s="62">
        <v>1886</v>
      </c>
      <c r="C144" s="46">
        <f t="shared" si="95"/>
        <v>1</v>
      </c>
      <c r="D144" s="43">
        <v>128</v>
      </c>
      <c r="E144" s="47">
        <f t="shared" si="94"/>
        <v>0.8</v>
      </c>
      <c r="F144" s="43">
        <f t="shared" si="96"/>
        <v>2014</v>
      </c>
      <c r="G144" s="47">
        <f t="shared" si="97"/>
        <v>1</v>
      </c>
      <c r="H144" s="42">
        <v>1</v>
      </c>
      <c r="I144" s="42">
        <v>0.7</v>
      </c>
      <c r="J144" s="43">
        <f t="shared" si="98"/>
        <v>1886</v>
      </c>
      <c r="K144" s="43">
        <f>ROUNDDOWN(D144*I144,0)</f>
        <v>89</v>
      </c>
      <c r="L144" s="43">
        <f t="shared" si="99"/>
        <v>1975</v>
      </c>
      <c r="M144" s="42">
        <f aca="true" t="shared" si="103" ref="M144:M153">M143</f>
        <v>0</v>
      </c>
      <c r="N144" s="43">
        <f t="shared" si="100"/>
        <v>0</v>
      </c>
      <c r="O144" s="43">
        <f t="shared" si="101"/>
        <v>0</v>
      </c>
      <c r="P144" s="43">
        <f t="shared" si="102"/>
        <v>0</v>
      </c>
    </row>
    <row r="145" spans="1:16" ht="12.75">
      <c r="A145" s="105">
        <v>7</v>
      </c>
      <c r="B145" s="62">
        <v>2129</v>
      </c>
      <c r="C145" s="46">
        <f t="shared" si="95"/>
        <v>0.9</v>
      </c>
      <c r="D145" s="43">
        <v>976</v>
      </c>
      <c r="E145" s="47">
        <f t="shared" si="94"/>
        <v>-0.3</v>
      </c>
      <c r="F145" s="43">
        <f t="shared" si="96"/>
        <v>3105</v>
      </c>
      <c r="G145" s="47">
        <f t="shared" si="97"/>
        <v>0.6</v>
      </c>
      <c r="H145" s="42">
        <v>1</v>
      </c>
      <c r="I145" s="42">
        <v>0.7</v>
      </c>
      <c r="J145" s="43">
        <f t="shared" si="98"/>
        <v>2129</v>
      </c>
      <c r="K145" s="43">
        <f aca="true" t="shared" si="104" ref="K145:K153">ROUNDDOWN(D145*I145,0)</f>
        <v>683</v>
      </c>
      <c r="L145" s="43">
        <f t="shared" si="99"/>
        <v>2812</v>
      </c>
      <c r="M145" s="42">
        <f t="shared" si="103"/>
        <v>0</v>
      </c>
      <c r="N145" s="43">
        <f t="shared" si="100"/>
        <v>0</v>
      </c>
      <c r="O145" s="43">
        <f t="shared" si="101"/>
        <v>0</v>
      </c>
      <c r="P145" s="43">
        <f t="shared" si="102"/>
        <v>0</v>
      </c>
    </row>
    <row r="146" spans="1:16" ht="12.75">
      <c r="A146" s="105">
        <v>8</v>
      </c>
      <c r="B146" s="62">
        <v>1310</v>
      </c>
      <c r="C146" s="46">
        <f t="shared" si="95"/>
        <v>1.5</v>
      </c>
      <c r="D146" s="43">
        <v>159</v>
      </c>
      <c r="E146" s="47">
        <f t="shared" si="94"/>
        <v>2.6</v>
      </c>
      <c r="F146" s="43">
        <f t="shared" si="96"/>
        <v>1469</v>
      </c>
      <c r="G146" s="47">
        <f t="shared" si="97"/>
        <v>1.6</v>
      </c>
      <c r="H146" s="42">
        <v>1</v>
      </c>
      <c r="I146" s="42">
        <v>0.7</v>
      </c>
      <c r="J146" s="43">
        <f t="shared" si="98"/>
        <v>1310</v>
      </c>
      <c r="K146" s="43">
        <f t="shared" si="104"/>
        <v>111</v>
      </c>
      <c r="L146" s="43">
        <f t="shared" si="99"/>
        <v>1421</v>
      </c>
      <c r="M146" s="42">
        <f t="shared" si="103"/>
        <v>0</v>
      </c>
      <c r="N146" s="43">
        <f t="shared" si="100"/>
        <v>0</v>
      </c>
      <c r="O146" s="43">
        <f t="shared" si="101"/>
        <v>0</v>
      </c>
      <c r="P146" s="43">
        <f t="shared" si="102"/>
        <v>0</v>
      </c>
    </row>
    <row r="147" spans="1:16" ht="12.75">
      <c r="A147" s="105">
        <v>9</v>
      </c>
      <c r="B147" s="62">
        <v>1582</v>
      </c>
      <c r="C147" s="46">
        <f t="shared" si="95"/>
        <v>0.1</v>
      </c>
      <c r="D147" s="43">
        <v>395</v>
      </c>
      <c r="E147" s="47">
        <f t="shared" si="94"/>
        <v>1.8</v>
      </c>
      <c r="F147" s="43">
        <f t="shared" si="96"/>
        <v>1977</v>
      </c>
      <c r="G147" s="47">
        <f t="shared" si="97"/>
        <v>0.4</v>
      </c>
      <c r="H147" s="42">
        <v>1</v>
      </c>
      <c r="I147" s="42">
        <v>0.7</v>
      </c>
      <c r="J147" s="43">
        <f t="shared" si="98"/>
        <v>1582</v>
      </c>
      <c r="K147" s="43">
        <f t="shared" si="104"/>
        <v>276</v>
      </c>
      <c r="L147" s="43">
        <f t="shared" si="99"/>
        <v>1858</v>
      </c>
      <c r="M147" s="42">
        <f t="shared" si="103"/>
        <v>0</v>
      </c>
      <c r="N147" s="43">
        <f t="shared" si="100"/>
        <v>0</v>
      </c>
      <c r="O147" s="43">
        <f t="shared" si="101"/>
        <v>0</v>
      </c>
      <c r="P147" s="43">
        <f t="shared" si="102"/>
        <v>0</v>
      </c>
    </row>
    <row r="148" spans="1:16" ht="12.75">
      <c r="A148" s="105">
        <v>10</v>
      </c>
      <c r="B148" s="62">
        <v>2207</v>
      </c>
      <c r="C148" s="46">
        <f t="shared" si="95"/>
        <v>1.1</v>
      </c>
      <c r="D148" s="43">
        <v>3079</v>
      </c>
      <c r="E148" s="47">
        <f t="shared" si="94"/>
        <v>-1.1</v>
      </c>
      <c r="F148" s="43">
        <f t="shared" si="96"/>
        <v>5286</v>
      </c>
      <c r="G148" s="47">
        <f t="shared" si="97"/>
        <v>-0.2</v>
      </c>
      <c r="H148" s="42">
        <v>1</v>
      </c>
      <c r="I148" s="42">
        <v>0.7</v>
      </c>
      <c r="J148" s="43">
        <f t="shared" si="98"/>
        <v>2207</v>
      </c>
      <c r="K148" s="43">
        <f t="shared" si="104"/>
        <v>2155</v>
      </c>
      <c r="L148" s="43">
        <f t="shared" si="99"/>
        <v>4362</v>
      </c>
      <c r="M148" s="42">
        <f t="shared" si="103"/>
        <v>0</v>
      </c>
      <c r="N148" s="43">
        <f t="shared" si="100"/>
        <v>0</v>
      </c>
      <c r="O148" s="43">
        <f t="shared" si="101"/>
        <v>0</v>
      </c>
      <c r="P148" s="43">
        <f t="shared" si="102"/>
        <v>0</v>
      </c>
    </row>
    <row r="149" spans="1:16" ht="12.75">
      <c r="A149" s="104">
        <v>11</v>
      </c>
      <c r="B149" s="65">
        <f>ROUNDDOWN(B132*1.005,0)</f>
        <v>686</v>
      </c>
      <c r="C149" s="46">
        <f t="shared" si="95"/>
        <v>0.4</v>
      </c>
      <c r="D149" s="65">
        <f>ROUNDDOWN(D132*1,0)</f>
        <v>352</v>
      </c>
      <c r="E149" s="47">
        <f t="shared" si="94"/>
        <v>0</v>
      </c>
      <c r="F149" s="43">
        <f t="shared" si="96"/>
        <v>1038</v>
      </c>
      <c r="G149" s="47">
        <f t="shared" si="97"/>
        <v>0.3</v>
      </c>
      <c r="H149" s="52">
        <v>1</v>
      </c>
      <c r="I149" s="52">
        <v>0.7</v>
      </c>
      <c r="J149" s="49">
        <f>B149*H149</f>
        <v>686</v>
      </c>
      <c r="K149" s="49">
        <f t="shared" si="104"/>
        <v>246</v>
      </c>
      <c r="L149" s="49">
        <f>SUM(J149:K149)</f>
        <v>932</v>
      </c>
      <c r="M149" s="42">
        <f t="shared" si="103"/>
        <v>0</v>
      </c>
      <c r="N149" s="49">
        <f>ROUNDDOWN(J149*M149,0)</f>
        <v>0</v>
      </c>
      <c r="O149" s="49">
        <f>ROUNDDOWN(K149*M149,0)</f>
        <v>0</v>
      </c>
      <c r="P149" s="49">
        <f t="shared" si="102"/>
        <v>0</v>
      </c>
    </row>
    <row r="150" spans="1:16" ht="12.75">
      <c r="A150" s="105">
        <v>12</v>
      </c>
      <c r="B150" s="65">
        <f>ROUNDDOWN(B133*1.005,0)</f>
        <v>452</v>
      </c>
      <c r="C150" s="46">
        <f t="shared" si="95"/>
        <v>0.4</v>
      </c>
      <c r="D150" s="65">
        <f>ROUNDDOWN(D133*1,0)</f>
        <v>597</v>
      </c>
      <c r="E150" s="47">
        <f t="shared" si="94"/>
        <v>0</v>
      </c>
      <c r="F150" s="43">
        <f t="shared" si="96"/>
        <v>1049</v>
      </c>
      <c r="G150" s="47">
        <f t="shared" si="97"/>
        <v>0.2</v>
      </c>
      <c r="H150" s="42">
        <v>1</v>
      </c>
      <c r="I150" s="42">
        <v>0.7</v>
      </c>
      <c r="J150" s="43">
        <f>B150*H150</f>
        <v>452</v>
      </c>
      <c r="K150" s="43">
        <f t="shared" si="104"/>
        <v>417</v>
      </c>
      <c r="L150" s="43">
        <f>SUM(J150:K150)</f>
        <v>869</v>
      </c>
      <c r="M150" s="42">
        <f t="shared" si="103"/>
        <v>0</v>
      </c>
      <c r="N150" s="43">
        <f>ROUNDDOWN(J150*M150,0)</f>
        <v>0</v>
      </c>
      <c r="O150" s="43">
        <f>ROUNDDOWN(K150*M150,0)</f>
        <v>0</v>
      </c>
      <c r="P150" s="43">
        <f t="shared" si="102"/>
        <v>0</v>
      </c>
    </row>
    <row r="151" spans="1:16" ht="12.75">
      <c r="A151" s="104">
        <v>1</v>
      </c>
      <c r="B151" s="65">
        <f>ROUNDDOWN(B134*1.005,0)</f>
        <v>3067</v>
      </c>
      <c r="C151" s="46">
        <f t="shared" si="95"/>
        <v>0.5</v>
      </c>
      <c r="D151" s="65">
        <f>ROUNDDOWN(D134*1,0)</f>
        <v>617</v>
      </c>
      <c r="E151" s="47">
        <f t="shared" si="94"/>
        <v>0</v>
      </c>
      <c r="F151" s="43">
        <f t="shared" si="96"/>
        <v>3684</v>
      </c>
      <c r="G151" s="47">
        <f t="shared" si="97"/>
        <v>0.4</v>
      </c>
      <c r="H151" s="52">
        <v>1</v>
      </c>
      <c r="I151" s="52">
        <v>0.7</v>
      </c>
      <c r="J151" s="49">
        <f>B151*H151</f>
        <v>3067</v>
      </c>
      <c r="K151" s="49">
        <f t="shared" si="104"/>
        <v>431</v>
      </c>
      <c r="L151" s="49">
        <f>SUM(J151:K151)</f>
        <v>3498</v>
      </c>
      <c r="M151" s="52">
        <f t="shared" si="103"/>
        <v>0</v>
      </c>
      <c r="N151" s="49">
        <f>ROUNDDOWN(J151*M151,0)</f>
        <v>0</v>
      </c>
      <c r="O151" s="49">
        <f>ROUNDDOWN(K151*M151,0)</f>
        <v>0</v>
      </c>
      <c r="P151" s="49">
        <f>SUM(N151:O151)</f>
        <v>0</v>
      </c>
    </row>
    <row r="152" spans="1:16" ht="12.75">
      <c r="A152" s="105">
        <v>2</v>
      </c>
      <c r="B152" s="65">
        <f>ROUNDDOWN(B135*1.005,0)</f>
        <v>576</v>
      </c>
      <c r="C152" s="46">
        <f t="shared" si="95"/>
        <v>0.3</v>
      </c>
      <c r="D152" s="65">
        <f>ROUNDDOWN(D135*1,0)</f>
        <v>375</v>
      </c>
      <c r="E152" s="47">
        <f t="shared" si="94"/>
        <v>0</v>
      </c>
      <c r="F152" s="43">
        <f t="shared" si="96"/>
        <v>951</v>
      </c>
      <c r="G152" s="47">
        <f t="shared" si="97"/>
        <v>0.2</v>
      </c>
      <c r="H152" s="42">
        <v>1</v>
      </c>
      <c r="I152" s="42">
        <v>0.7</v>
      </c>
      <c r="J152" s="43">
        <f>B152*H152</f>
        <v>576</v>
      </c>
      <c r="K152" s="43">
        <f t="shared" si="104"/>
        <v>262</v>
      </c>
      <c r="L152" s="43">
        <f>SUM(J152:K152)</f>
        <v>838</v>
      </c>
      <c r="M152" s="42">
        <f t="shared" si="103"/>
        <v>0</v>
      </c>
      <c r="N152" s="43">
        <f>ROUNDDOWN(J152*M152,0)</f>
        <v>0</v>
      </c>
      <c r="O152" s="43">
        <f>ROUNDDOWN(K152*M152,0)</f>
        <v>0</v>
      </c>
      <c r="P152" s="43">
        <f>SUM(N152:O152)</f>
        <v>0</v>
      </c>
    </row>
    <row r="153" spans="1:16" ht="12.75">
      <c r="A153" s="105">
        <v>3</v>
      </c>
      <c r="B153" s="65">
        <f>ROUNDDOWN(B136*1.005,0)</f>
        <v>1344</v>
      </c>
      <c r="C153" s="46">
        <f t="shared" si="95"/>
        <v>0.4</v>
      </c>
      <c r="D153" s="65">
        <f>ROUNDDOWN(D136*1,0)</f>
        <v>757</v>
      </c>
      <c r="E153" s="47">
        <f t="shared" si="94"/>
        <v>0</v>
      </c>
      <c r="F153" s="43">
        <f>SUM(B153,D153)</f>
        <v>2101</v>
      </c>
      <c r="G153" s="47">
        <f t="shared" si="97"/>
        <v>0.3</v>
      </c>
      <c r="H153" s="42">
        <v>1</v>
      </c>
      <c r="I153" s="42">
        <v>0.7</v>
      </c>
      <c r="J153" s="43">
        <f>B153*H153</f>
        <v>1344</v>
      </c>
      <c r="K153" s="43">
        <f t="shared" si="104"/>
        <v>529</v>
      </c>
      <c r="L153" s="43">
        <f>SUM(J153:K153)</f>
        <v>1873</v>
      </c>
      <c r="M153" s="42">
        <f t="shared" si="103"/>
        <v>0</v>
      </c>
      <c r="N153" s="43">
        <f>ROUNDDOWN(J153*M153,0)</f>
        <v>0</v>
      </c>
      <c r="O153" s="43">
        <f>ROUNDDOWN(K153*M153,0)</f>
        <v>0</v>
      </c>
      <c r="P153" s="43">
        <f>SUM(N153:O153)</f>
        <v>0</v>
      </c>
    </row>
    <row r="154" spans="1:18" ht="12.75">
      <c r="A154" s="105" t="s">
        <v>48</v>
      </c>
      <c r="B154" s="43">
        <f>SUM(B142:B153)</f>
        <v>24436</v>
      </c>
      <c r="C154" s="46">
        <f t="shared" si="95"/>
        <v>0.5</v>
      </c>
      <c r="D154" s="43">
        <f>SUM(D142:D153)</f>
        <v>8335</v>
      </c>
      <c r="E154" s="47">
        <f t="shared" si="94"/>
        <v>0</v>
      </c>
      <c r="F154" s="43">
        <f>SUM(B154,D154)</f>
        <v>32771</v>
      </c>
      <c r="G154" s="47">
        <f>ROUND((F154/F137-1)*100,1)</f>
        <v>0.4</v>
      </c>
      <c r="H154" s="42"/>
      <c r="I154" s="42"/>
      <c r="J154" s="43">
        <f>SUM(J142:J153)</f>
        <v>24436</v>
      </c>
      <c r="K154" s="43">
        <f>SUM(K142:K153)</f>
        <v>5828</v>
      </c>
      <c r="L154" s="106">
        <f>SUM(L142:L153)</f>
        <v>30264</v>
      </c>
      <c r="M154" s="42"/>
      <c r="N154" s="43">
        <f>SUM(N142:N153)</f>
        <v>0</v>
      </c>
      <c r="O154" s="43">
        <f>SUM(O142:O153)</f>
        <v>0</v>
      </c>
      <c r="P154" s="43">
        <f>SUM(P142:P153)</f>
        <v>0</v>
      </c>
      <c r="R154" s="93">
        <f>L154*45.17</f>
        <v>1367024.8800000001</v>
      </c>
    </row>
    <row r="155" spans="2:12" ht="12.75">
      <c r="B155" s="91">
        <f>B154-B137</f>
        <v>128</v>
      </c>
      <c r="D155" s="91">
        <f>D154-D137</f>
        <v>0</v>
      </c>
      <c r="F155" s="91">
        <f>F154-F137</f>
        <v>128</v>
      </c>
      <c r="L155" s="91">
        <f>L154-L137</f>
        <v>128</v>
      </c>
    </row>
    <row r="156" ht="14.25">
      <c r="A156" s="33" t="s">
        <v>82</v>
      </c>
    </row>
    <row r="157" spans="1:16" ht="12.75">
      <c r="A157" s="170" t="s">
        <v>40</v>
      </c>
      <c r="B157" s="159" t="s">
        <v>51</v>
      </c>
      <c r="C157" s="161"/>
      <c r="D157" s="161"/>
      <c r="E157" s="161"/>
      <c r="F157" s="161"/>
      <c r="G157" s="160"/>
      <c r="H157" s="167" t="s">
        <v>42</v>
      </c>
      <c r="I157" s="167"/>
      <c r="J157" s="167" t="s">
        <v>43</v>
      </c>
      <c r="K157" s="167"/>
      <c r="L157" s="167"/>
      <c r="M157" s="167" t="s">
        <v>44</v>
      </c>
      <c r="N157" s="167" t="s">
        <v>45</v>
      </c>
      <c r="O157" s="167"/>
      <c r="P157" s="167"/>
    </row>
    <row r="158" spans="1:16" ht="12.75">
      <c r="A158" s="171"/>
      <c r="B158" s="103" t="s">
        <v>46</v>
      </c>
      <c r="C158" s="45" t="s">
        <v>52</v>
      </c>
      <c r="D158" s="103" t="s">
        <v>47</v>
      </c>
      <c r="E158" s="45" t="s">
        <v>52</v>
      </c>
      <c r="F158" s="103" t="s">
        <v>48</v>
      </c>
      <c r="G158" s="45" t="s">
        <v>52</v>
      </c>
      <c r="H158" s="36" t="s">
        <v>46</v>
      </c>
      <c r="I158" s="36" t="s">
        <v>47</v>
      </c>
      <c r="J158" s="103" t="s">
        <v>46</v>
      </c>
      <c r="K158" s="103" t="s">
        <v>47</v>
      </c>
      <c r="L158" s="103" t="s">
        <v>48</v>
      </c>
      <c r="M158" s="162"/>
      <c r="N158" s="103" t="s">
        <v>46</v>
      </c>
      <c r="O158" s="103" t="s">
        <v>49</v>
      </c>
      <c r="P158" s="103" t="s">
        <v>48</v>
      </c>
    </row>
    <row r="159" spans="1:16" ht="12.75">
      <c r="A159" s="105">
        <v>4</v>
      </c>
      <c r="B159" s="43">
        <f>B171-SUM(B160:B170)</f>
        <v>7948</v>
      </c>
      <c r="C159" s="46">
        <f aca="true" t="shared" si="105" ref="C159:C171">ROUND((B159/B142-1)*100,1)</f>
        <v>0.6</v>
      </c>
      <c r="D159" s="43">
        <f>D171-SUM(D160:D170)</f>
        <v>718</v>
      </c>
      <c r="E159" s="47">
        <f aca="true" t="shared" si="106" ref="E159:E171">ROUND((D159/D142-1)*100,1)</f>
        <v>0</v>
      </c>
      <c r="F159" s="43">
        <f>SUM(B159,D159)</f>
        <v>8666</v>
      </c>
      <c r="G159" s="47">
        <f>ROUND((F159/F142-1)*100,1)</f>
        <v>0.5</v>
      </c>
      <c r="H159" s="42">
        <v>1</v>
      </c>
      <c r="I159" s="42">
        <v>0.7</v>
      </c>
      <c r="J159" s="43">
        <f>B159*H159</f>
        <v>7948</v>
      </c>
      <c r="K159" s="43">
        <f>K171-SUM(K160:K170)</f>
        <v>508</v>
      </c>
      <c r="L159" s="43">
        <f>SUM(J159:K159)</f>
        <v>8456</v>
      </c>
      <c r="M159" s="68"/>
      <c r="N159" s="43">
        <f>ROUNDDOWN(J159*M159,0)</f>
        <v>0</v>
      </c>
      <c r="O159" s="43">
        <f>ROUNDDOWN(K159*M159,0)</f>
        <v>0</v>
      </c>
      <c r="P159" s="43">
        <f>SUM(N159:O159)</f>
        <v>0</v>
      </c>
    </row>
    <row r="160" spans="1:16" ht="12.75">
      <c r="A160" s="105">
        <v>5</v>
      </c>
      <c r="B160" s="62">
        <f aca="true" t="shared" si="107" ref="B160:B171">ROUNDDOWN(B143*1.005,0)</f>
        <v>1300</v>
      </c>
      <c r="C160" s="46">
        <f t="shared" si="105"/>
        <v>0.5</v>
      </c>
      <c r="D160" s="43">
        <f aca="true" t="shared" si="108" ref="D160:D171">ROUNDDOWN(D143*1,0)</f>
        <v>182</v>
      </c>
      <c r="E160" s="47">
        <f t="shared" si="106"/>
        <v>0</v>
      </c>
      <c r="F160" s="43">
        <f aca="true" t="shared" si="109" ref="F160:F169">SUM(B160,D160)</f>
        <v>1482</v>
      </c>
      <c r="G160" s="47">
        <f aca="true" t="shared" si="110" ref="G160:G170">ROUND((F160/F143-1)*100,1)</f>
        <v>0.4</v>
      </c>
      <c r="H160" s="42">
        <v>1</v>
      </c>
      <c r="I160" s="42">
        <v>0.7</v>
      </c>
      <c r="J160" s="43">
        <f aca="true" t="shared" si="111" ref="J160:J165">B160*H160</f>
        <v>1300</v>
      </c>
      <c r="K160" s="43">
        <f aca="true" t="shared" si="112" ref="K160:K170">ROUNDDOWN(D160*I160,0)</f>
        <v>127</v>
      </c>
      <c r="L160" s="43">
        <f aca="true" t="shared" si="113" ref="L160:L165">SUM(J160:K160)</f>
        <v>1427</v>
      </c>
      <c r="M160" s="42">
        <f>M159</f>
        <v>0</v>
      </c>
      <c r="N160" s="43">
        <f aca="true" t="shared" si="114" ref="N160:N165">ROUNDDOWN(J160*M160,0)</f>
        <v>0</v>
      </c>
      <c r="O160" s="43">
        <f aca="true" t="shared" si="115" ref="O160:O165">ROUNDDOWN(K160*M160,0)</f>
        <v>0</v>
      </c>
      <c r="P160" s="43">
        <f aca="true" t="shared" si="116" ref="P160:P167">SUM(N160:O160)</f>
        <v>0</v>
      </c>
    </row>
    <row r="161" spans="1:18" ht="12.75">
      <c r="A161" s="105">
        <v>6</v>
      </c>
      <c r="B161" s="62">
        <f t="shared" si="107"/>
        <v>1895</v>
      </c>
      <c r="C161" s="46">
        <f t="shared" si="105"/>
        <v>0.5</v>
      </c>
      <c r="D161" s="43">
        <f t="shared" si="108"/>
        <v>128</v>
      </c>
      <c r="E161" s="47">
        <f t="shared" si="106"/>
        <v>0</v>
      </c>
      <c r="F161" s="43">
        <f t="shared" si="109"/>
        <v>2023</v>
      </c>
      <c r="G161" s="47">
        <f t="shared" si="110"/>
        <v>0.4</v>
      </c>
      <c r="H161" s="42">
        <v>1</v>
      </c>
      <c r="I161" s="42">
        <v>0.7</v>
      </c>
      <c r="J161" s="43">
        <f t="shared" si="111"/>
        <v>1895</v>
      </c>
      <c r="K161" s="43">
        <f t="shared" si="112"/>
        <v>89</v>
      </c>
      <c r="L161" s="43">
        <f t="shared" si="113"/>
        <v>1984</v>
      </c>
      <c r="M161" s="42">
        <f aca="true" t="shared" si="117" ref="M161:M170">M160</f>
        <v>0</v>
      </c>
      <c r="N161" s="43">
        <f t="shared" si="114"/>
        <v>0</v>
      </c>
      <c r="O161" s="43">
        <f t="shared" si="115"/>
        <v>0</v>
      </c>
      <c r="P161" s="43">
        <f t="shared" si="116"/>
        <v>0</v>
      </c>
      <c r="R161" s="107"/>
    </row>
    <row r="162" spans="1:16" ht="12.75">
      <c r="A162" s="105">
        <v>7</v>
      </c>
      <c r="B162" s="62">
        <f t="shared" si="107"/>
        <v>2139</v>
      </c>
      <c r="C162" s="46">
        <f t="shared" si="105"/>
        <v>0.5</v>
      </c>
      <c r="D162" s="43">
        <f t="shared" si="108"/>
        <v>976</v>
      </c>
      <c r="E162" s="47">
        <f t="shared" si="106"/>
        <v>0</v>
      </c>
      <c r="F162" s="43">
        <f t="shared" si="109"/>
        <v>3115</v>
      </c>
      <c r="G162" s="47">
        <f t="shared" si="110"/>
        <v>0.3</v>
      </c>
      <c r="H162" s="42">
        <v>1</v>
      </c>
      <c r="I162" s="42">
        <v>0.7</v>
      </c>
      <c r="J162" s="43">
        <f t="shared" si="111"/>
        <v>2139</v>
      </c>
      <c r="K162" s="43">
        <f t="shared" si="112"/>
        <v>683</v>
      </c>
      <c r="L162" s="43">
        <f t="shared" si="113"/>
        <v>2822</v>
      </c>
      <c r="M162" s="42">
        <f t="shared" si="117"/>
        <v>0</v>
      </c>
      <c r="N162" s="43">
        <f t="shared" si="114"/>
        <v>0</v>
      </c>
      <c r="O162" s="43">
        <f t="shared" si="115"/>
        <v>0</v>
      </c>
      <c r="P162" s="43">
        <f t="shared" si="116"/>
        <v>0</v>
      </c>
    </row>
    <row r="163" spans="1:16" ht="13.5" thickBot="1">
      <c r="A163" s="108">
        <v>8</v>
      </c>
      <c r="B163" s="109">
        <f t="shared" si="107"/>
        <v>1316</v>
      </c>
      <c r="C163" s="110">
        <f t="shared" si="105"/>
        <v>0.5</v>
      </c>
      <c r="D163" s="111">
        <f t="shared" si="108"/>
        <v>159</v>
      </c>
      <c r="E163" s="112">
        <f t="shared" si="106"/>
        <v>0</v>
      </c>
      <c r="F163" s="111">
        <f t="shared" si="109"/>
        <v>1475</v>
      </c>
      <c r="G163" s="112">
        <f t="shared" si="110"/>
        <v>0.4</v>
      </c>
      <c r="H163" s="113">
        <v>1</v>
      </c>
      <c r="I163" s="113">
        <v>0.7</v>
      </c>
      <c r="J163" s="111">
        <f t="shared" si="111"/>
        <v>1316</v>
      </c>
      <c r="K163" s="111">
        <f t="shared" si="112"/>
        <v>111</v>
      </c>
      <c r="L163" s="111">
        <f t="shared" si="113"/>
        <v>1427</v>
      </c>
      <c r="M163" s="113">
        <f t="shared" si="117"/>
        <v>0</v>
      </c>
      <c r="N163" s="111">
        <f t="shared" si="114"/>
        <v>0</v>
      </c>
      <c r="O163" s="111">
        <f t="shared" si="115"/>
        <v>0</v>
      </c>
      <c r="P163" s="111">
        <f t="shared" si="116"/>
        <v>0</v>
      </c>
    </row>
    <row r="164" spans="1:16" ht="13.5" thickTop="1">
      <c r="A164" s="104">
        <v>9</v>
      </c>
      <c r="B164" s="54">
        <f t="shared" si="107"/>
        <v>1589</v>
      </c>
      <c r="C164" s="50">
        <f t="shared" si="105"/>
        <v>0.4</v>
      </c>
      <c r="D164" s="49">
        <f t="shared" si="108"/>
        <v>395</v>
      </c>
      <c r="E164" s="51">
        <f t="shared" si="106"/>
        <v>0</v>
      </c>
      <c r="F164" s="49">
        <f t="shared" si="109"/>
        <v>1984</v>
      </c>
      <c r="G164" s="51">
        <f t="shared" si="110"/>
        <v>0.4</v>
      </c>
      <c r="H164" s="52">
        <v>1</v>
      </c>
      <c r="I164" s="52">
        <v>0.7</v>
      </c>
      <c r="J164" s="49">
        <f t="shared" si="111"/>
        <v>1589</v>
      </c>
      <c r="K164" s="49">
        <f t="shared" si="112"/>
        <v>276</v>
      </c>
      <c r="L164" s="49">
        <f t="shared" si="113"/>
        <v>1865</v>
      </c>
      <c r="M164" s="52">
        <f t="shared" si="117"/>
        <v>0</v>
      </c>
      <c r="N164" s="49">
        <f t="shared" si="114"/>
        <v>0</v>
      </c>
      <c r="O164" s="49">
        <f t="shared" si="115"/>
        <v>0</v>
      </c>
      <c r="P164" s="49">
        <f t="shared" si="116"/>
        <v>0</v>
      </c>
    </row>
    <row r="165" spans="1:16" ht="12.75">
      <c r="A165" s="105">
        <v>10</v>
      </c>
      <c r="B165" s="62">
        <f t="shared" si="107"/>
        <v>2218</v>
      </c>
      <c r="C165" s="46">
        <f t="shared" si="105"/>
        <v>0.5</v>
      </c>
      <c r="D165" s="43">
        <f t="shared" si="108"/>
        <v>3079</v>
      </c>
      <c r="E165" s="47">
        <f t="shared" si="106"/>
        <v>0</v>
      </c>
      <c r="F165" s="43">
        <f t="shared" si="109"/>
        <v>5297</v>
      </c>
      <c r="G165" s="47">
        <f t="shared" si="110"/>
        <v>0.2</v>
      </c>
      <c r="H165" s="42">
        <v>1</v>
      </c>
      <c r="I165" s="42">
        <v>0.7</v>
      </c>
      <c r="J165" s="43">
        <f t="shared" si="111"/>
        <v>2218</v>
      </c>
      <c r="K165" s="43">
        <f t="shared" si="112"/>
        <v>2155</v>
      </c>
      <c r="L165" s="43">
        <f t="shared" si="113"/>
        <v>4373</v>
      </c>
      <c r="M165" s="42">
        <f t="shared" si="117"/>
        <v>0</v>
      </c>
      <c r="N165" s="43">
        <f t="shared" si="114"/>
        <v>0</v>
      </c>
      <c r="O165" s="43">
        <f t="shared" si="115"/>
        <v>0</v>
      </c>
      <c r="P165" s="43">
        <f t="shared" si="116"/>
        <v>0</v>
      </c>
    </row>
    <row r="166" spans="1:16" ht="12.75">
      <c r="A166" s="104">
        <v>11</v>
      </c>
      <c r="B166" s="62">
        <f t="shared" si="107"/>
        <v>689</v>
      </c>
      <c r="C166" s="46">
        <f t="shared" si="105"/>
        <v>0.4</v>
      </c>
      <c r="D166" s="43">
        <f t="shared" si="108"/>
        <v>352</v>
      </c>
      <c r="E166" s="47">
        <f t="shared" si="106"/>
        <v>0</v>
      </c>
      <c r="F166" s="43">
        <f t="shared" si="109"/>
        <v>1041</v>
      </c>
      <c r="G166" s="47">
        <f t="shared" si="110"/>
        <v>0.3</v>
      </c>
      <c r="H166" s="52">
        <v>1</v>
      </c>
      <c r="I166" s="52">
        <v>0.7</v>
      </c>
      <c r="J166" s="49">
        <f>B166*H166</f>
        <v>689</v>
      </c>
      <c r="K166" s="49">
        <f t="shared" si="112"/>
        <v>246</v>
      </c>
      <c r="L166" s="49">
        <f>SUM(J166:K166)</f>
        <v>935</v>
      </c>
      <c r="M166" s="42">
        <f t="shared" si="117"/>
        <v>0</v>
      </c>
      <c r="N166" s="49">
        <f>ROUNDDOWN(J166*M166,0)</f>
        <v>0</v>
      </c>
      <c r="O166" s="49">
        <f>ROUNDDOWN(K166*M166,0)</f>
        <v>0</v>
      </c>
      <c r="P166" s="49">
        <f t="shared" si="116"/>
        <v>0</v>
      </c>
    </row>
    <row r="167" spans="1:18" ht="12.75">
      <c r="A167" s="105">
        <v>12</v>
      </c>
      <c r="B167" s="62">
        <f t="shared" si="107"/>
        <v>454</v>
      </c>
      <c r="C167" s="46">
        <f t="shared" si="105"/>
        <v>0.4</v>
      </c>
      <c r="D167" s="43">
        <f t="shared" si="108"/>
        <v>597</v>
      </c>
      <c r="E167" s="47">
        <f t="shared" si="106"/>
        <v>0</v>
      </c>
      <c r="F167" s="43">
        <f t="shared" si="109"/>
        <v>1051</v>
      </c>
      <c r="G167" s="47">
        <f t="shared" si="110"/>
        <v>0.2</v>
      </c>
      <c r="H167" s="42">
        <v>1</v>
      </c>
      <c r="I167" s="42">
        <v>0.7</v>
      </c>
      <c r="J167" s="43">
        <f>B167*H167</f>
        <v>454</v>
      </c>
      <c r="K167" s="43">
        <f t="shared" si="112"/>
        <v>417</v>
      </c>
      <c r="L167" s="43">
        <f>SUM(J167:K167)</f>
        <v>871</v>
      </c>
      <c r="M167" s="42">
        <f t="shared" si="117"/>
        <v>0</v>
      </c>
      <c r="N167" s="43">
        <f>ROUNDDOWN(J167*M167,0)</f>
        <v>0</v>
      </c>
      <c r="O167" s="43">
        <f>ROUNDDOWN(K167*M167,0)</f>
        <v>0</v>
      </c>
      <c r="P167" s="43">
        <f t="shared" si="116"/>
        <v>0</v>
      </c>
      <c r="R167" s="107"/>
    </row>
    <row r="168" spans="1:18" ht="12.75">
      <c r="A168" s="104">
        <v>1</v>
      </c>
      <c r="B168" s="62">
        <f t="shared" si="107"/>
        <v>3082</v>
      </c>
      <c r="C168" s="46">
        <f t="shared" si="105"/>
        <v>0.5</v>
      </c>
      <c r="D168" s="43">
        <f t="shared" si="108"/>
        <v>617</v>
      </c>
      <c r="E168" s="47">
        <f t="shared" si="106"/>
        <v>0</v>
      </c>
      <c r="F168" s="43">
        <f t="shared" si="109"/>
        <v>3699</v>
      </c>
      <c r="G168" s="47">
        <f t="shared" si="110"/>
        <v>0.4</v>
      </c>
      <c r="H168" s="52">
        <v>1</v>
      </c>
      <c r="I168" s="52">
        <v>0.7</v>
      </c>
      <c r="J168" s="49">
        <f>B168*H168</f>
        <v>3082</v>
      </c>
      <c r="K168" s="49">
        <f t="shared" si="112"/>
        <v>431</v>
      </c>
      <c r="L168" s="49">
        <f>SUM(J168:K168)</f>
        <v>3513</v>
      </c>
      <c r="M168" s="52">
        <f t="shared" si="117"/>
        <v>0</v>
      </c>
      <c r="N168" s="49">
        <f>ROUNDDOWN(J168*M168,0)</f>
        <v>0</v>
      </c>
      <c r="O168" s="49">
        <f>ROUNDDOWN(K168*M168,0)</f>
        <v>0</v>
      </c>
      <c r="P168" s="49">
        <f>SUM(N168:O168)</f>
        <v>0</v>
      </c>
      <c r="R168" s="107"/>
    </row>
    <row r="169" spans="1:16" ht="12.75">
      <c r="A169" s="105">
        <v>2</v>
      </c>
      <c r="B169" s="62">
        <f t="shared" si="107"/>
        <v>578</v>
      </c>
      <c r="C169" s="46">
        <f t="shared" si="105"/>
        <v>0.3</v>
      </c>
      <c r="D169" s="43">
        <f t="shared" si="108"/>
        <v>375</v>
      </c>
      <c r="E169" s="47">
        <f t="shared" si="106"/>
        <v>0</v>
      </c>
      <c r="F169" s="43">
        <f t="shared" si="109"/>
        <v>953</v>
      </c>
      <c r="G169" s="47">
        <f t="shared" si="110"/>
        <v>0.2</v>
      </c>
      <c r="H169" s="42">
        <v>1</v>
      </c>
      <c r="I169" s="42">
        <v>0.7</v>
      </c>
      <c r="J169" s="43">
        <f>B169*H169</f>
        <v>578</v>
      </c>
      <c r="K169" s="43">
        <f t="shared" si="112"/>
        <v>262</v>
      </c>
      <c r="L169" s="43">
        <f>SUM(J169:K169)</f>
        <v>840</v>
      </c>
      <c r="M169" s="42">
        <f t="shared" si="117"/>
        <v>0</v>
      </c>
      <c r="N169" s="43">
        <f>ROUNDDOWN(J169*M169,0)</f>
        <v>0</v>
      </c>
      <c r="O169" s="43">
        <f>ROUNDDOWN(K169*M169,0)</f>
        <v>0</v>
      </c>
      <c r="P169" s="43">
        <f>SUM(N169:O169)</f>
        <v>0</v>
      </c>
    </row>
    <row r="170" spans="1:16" ht="12.75">
      <c r="A170" s="105">
        <v>3</v>
      </c>
      <c r="B170" s="62">
        <f t="shared" si="107"/>
        <v>1350</v>
      </c>
      <c r="C170" s="46">
        <f t="shared" si="105"/>
        <v>0.4</v>
      </c>
      <c r="D170" s="43">
        <f t="shared" si="108"/>
        <v>757</v>
      </c>
      <c r="E170" s="47">
        <f t="shared" si="106"/>
        <v>0</v>
      </c>
      <c r="F170" s="43">
        <f>SUM(B170,D170)</f>
        <v>2107</v>
      </c>
      <c r="G170" s="47">
        <f t="shared" si="110"/>
        <v>0.3</v>
      </c>
      <c r="H170" s="42">
        <v>1</v>
      </c>
      <c r="I170" s="42">
        <v>0.7</v>
      </c>
      <c r="J170" s="43">
        <f>B170*H170</f>
        <v>1350</v>
      </c>
      <c r="K170" s="43">
        <f t="shared" si="112"/>
        <v>529</v>
      </c>
      <c r="L170" s="43">
        <f>SUM(J170:K170)</f>
        <v>1879</v>
      </c>
      <c r="M170" s="42">
        <f t="shared" si="117"/>
        <v>0</v>
      </c>
      <c r="N170" s="43">
        <f>ROUNDDOWN(J170*M170,0)</f>
        <v>0</v>
      </c>
      <c r="O170" s="43">
        <f>ROUNDDOWN(K170*M170,0)</f>
        <v>0</v>
      </c>
      <c r="P170" s="43">
        <f>SUM(N170:O170)</f>
        <v>0</v>
      </c>
    </row>
    <row r="171" spans="1:16" ht="12.75">
      <c r="A171" s="105" t="s">
        <v>48</v>
      </c>
      <c r="B171" s="43">
        <f t="shared" si="107"/>
        <v>24558</v>
      </c>
      <c r="C171" s="46">
        <f t="shared" si="105"/>
        <v>0.5</v>
      </c>
      <c r="D171" s="43">
        <f t="shared" si="108"/>
        <v>8335</v>
      </c>
      <c r="E171" s="47">
        <f t="shared" si="106"/>
        <v>0</v>
      </c>
      <c r="F171" s="43">
        <f>SUM(B171,D171)</f>
        <v>32893</v>
      </c>
      <c r="G171" s="47">
        <f>ROUND((F171/F154-1)*100,1)</f>
        <v>0.4</v>
      </c>
      <c r="H171" s="42"/>
      <c r="I171" s="42"/>
      <c r="J171" s="43">
        <f>SUM(J159:J170)</f>
        <v>24558</v>
      </c>
      <c r="K171" s="43">
        <f>ROUNDDOWN(D171*0.7,0)</f>
        <v>5834</v>
      </c>
      <c r="L171" s="92">
        <f>SUM(L159:L170)</f>
        <v>30392</v>
      </c>
      <c r="M171" s="42"/>
      <c r="N171" s="43">
        <f>SUM(N159:N170)</f>
        <v>0</v>
      </c>
      <c r="O171" s="43">
        <f>SUM(O159:O170)</f>
        <v>0</v>
      </c>
      <c r="P171" s="43">
        <f>SUM(P159:P170)</f>
        <v>0</v>
      </c>
    </row>
    <row r="172" spans="2:12" ht="12.75">
      <c r="B172" s="91">
        <f>B171-B154</f>
        <v>122</v>
      </c>
      <c r="D172" s="91">
        <f>D171-D154</f>
        <v>0</v>
      </c>
      <c r="F172" s="91">
        <f>F171-F154</f>
        <v>122</v>
      </c>
      <c r="L172" s="91">
        <f>L171-L154</f>
        <v>128</v>
      </c>
    </row>
    <row r="173" spans="2:12" ht="12.75">
      <c r="B173" s="91"/>
      <c r="D173" s="91"/>
      <c r="F173" s="91"/>
      <c r="L173" s="91"/>
    </row>
    <row r="174" ht="12.75">
      <c r="A174" t="s">
        <v>55</v>
      </c>
    </row>
    <row r="175" ht="12.75">
      <c r="A175" t="s">
        <v>83</v>
      </c>
    </row>
    <row r="176" ht="12.75">
      <c r="A176" t="s">
        <v>84</v>
      </c>
    </row>
  </sheetData>
  <sheetProtection/>
  <mergeCells count="60">
    <mergeCell ref="A4:A5"/>
    <mergeCell ref="B4:G4"/>
    <mergeCell ref="H4:I4"/>
    <mergeCell ref="J4:L4"/>
    <mergeCell ref="M4:M5"/>
    <mergeCell ref="N4:P4"/>
    <mergeCell ref="A21:A22"/>
    <mergeCell ref="B21:G21"/>
    <mergeCell ref="H21:I21"/>
    <mergeCell ref="J21:L21"/>
    <mergeCell ref="M21:M22"/>
    <mergeCell ref="N21:P21"/>
    <mergeCell ref="A38:A39"/>
    <mergeCell ref="B38:G38"/>
    <mergeCell ref="H38:I38"/>
    <mergeCell ref="J38:L38"/>
    <mergeCell ref="M38:M39"/>
    <mergeCell ref="N38:P38"/>
    <mergeCell ref="A55:A56"/>
    <mergeCell ref="B55:G55"/>
    <mergeCell ref="H55:I55"/>
    <mergeCell ref="J55:L55"/>
    <mergeCell ref="M55:M56"/>
    <mergeCell ref="N55:P55"/>
    <mergeCell ref="A72:A73"/>
    <mergeCell ref="B72:G72"/>
    <mergeCell ref="H72:I72"/>
    <mergeCell ref="J72:L72"/>
    <mergeCell ref="M72:M73"/>
    <mergeCell ref="N72:P72"/>
    <mergeCell ref="A89:A90"/>
    <mergeCell ref="B89:G89"/>
    <mergeCell ref="H89:I89"/>
    <mergeCell ref="J89:L89"/>
    <mergeCell ref="M89:M90"/>
    <mergeCell ref="N89:P89"/>
    <mergeCell ref="A106:A107"/>
    <mergeCell ref="B106:G106"/>
    <mergeCell ref="H106:I106"/>
    <mergeCell ref="J106:L106"/>
    <mergeCell ref="M106:M107"/>
    <mergeCell ref="N106:P106"/>
    <mergeCell ref="A123:A124"/>
    <mergeCell ref="B123:G123"/>
    <mergeCell ref="H123:I123"/>
    <mergeCell ref="J123:L123"/>
    <mergeCell ref="M123:M124"/>
    <mergeCell ref="N123:P123"/>
    <mergeCell ref="A140:A141"/>
    <mergeCell ref="B140:G140"/>
    <mergeCell ref="H140:I140"/>
    <mergeCell ref="J140:L140"/>
    <mergeCell ref="M140:M141"/>
    <mergeCell ref="N140:P140"/>
    <mergeCell ref="A157:A158"/>
    <mergeCell ref="B157:G157"/>
    <mergeCell ref="H157:I157"/>
    <mergeCell ref="J157:L157"/>
    <mergeCell ref="M157:M158"/>
    <mergeCell ref="N157:P157"/>
  </mergeCells>
  <printOptions/>
  <pageMargins left="0.7" right="0.7" top="0.75" bottom="0.75" header="0.3" footer="0.3"/>
  <pageSetup horizontalDpi="600" verticalDpi="600" orientation="portrait" paperSize="9" scale="67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view="pageBreakPreview" zoomScale="85" zoomScaleNormal="85" zoomScaleSheetLayoutView="85" zoomScalePageLayoutView="0" workbookViewId="0" topLeftCell="A120">
      <selection activeCell="B147" sqref="B147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 hidden="1">
      <c r="A3" s="33" t="s">
        <v>39</v>
      </c>
    </row>
    <row r="4" spans="1:16" ht="12.75" hidden="1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 hidden="1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95" t="s">
        <v>46</v>
      </c>
      <c r="K5" s="95" t="s">
        <v>47</v>
      </c>
      <c r="L5" s="95" t="s">
        <v>48</v>
      </c>
      <c r="M5" s="163"/>
      <c r="N5" s="95" t="s">
        <v>46</v>
      </c>
      <c r="O5" s="95" t="s">
        <v>49</v>
      </c>
      <c r="P5" s="95" t="s">
        <v>48</v>
      </c>
    </row>
    <row r="6" spans="1:16" ht="12.75" hidden="1">
      <c r="A6" s="94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 hidden="1">
      <c r="A7" s="94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 hidden="1">
      <c r="A8" s="94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 hidden="1">
      <c r="A9" s="94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 hidden="1">
      <c r="A10" s="94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 hidden="1">
      <c r="A11" s="94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 hidden="1">
      <c r="A12" s="94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 hidden="1">
      <c r="A13" s="94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 hidden="1">
      <c r="A14" s="94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 hidden="1">
      <c r="A15" s="94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 hidden="1">
      <c r="A16" s="94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 hidden="1">
      <c r="A17" s="94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 hidden="1">
      <c r="A18" s="94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 hidden="1">
      <c r="R19" s="44"/>
    </row>
    <row r="20" spans="1:18" ht="14.25" hidden="1">
      <c r="A20" s="33" t="s">
        <v>50</v>
      </c>
      <c r="R20" s="44"/>
    </row>
    <row r="21" spans="1:18" ht="12.75" hidden="1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 hidden="1">
      <c r="A22" s="166"/>
      <c r="B22" s="95" t="s">
        <v>46</v>
      </c>
      <c r="C22" s="45" t="s">
        <v>52</v>
      </c>
      <c r="D22" s="95" t="s">
        <v>47</v>
      </c>
      <c r="E22" s="45" t="s">
        <v>52</v>
      </c>
      <c r="F22" s="95" t="s">
        <v>48</v>
      </c>
      <c r="G22" s="45" t="s">
        <v>52</v>
      </c>
      <c r="H22" s="36" t="s">
        <v>46</v>
      </c>
      <c r="I22" s="36" t="s">
        <v>47</v>
      </c>
      <c r="J22" s="95" t="s">
        <v>46</v>
      </c>
      <c r="K22" s="95" t="s">
        <v>47</v>
      </c>
      <c r="L22" s="95" t="s">
        <v>48</v>
      </c>
      <c r="M22" s="162"/>
      <c r="N22" s="95" t="s">
        <v>46</v>
      </c>
      <c r="O22" s="95" t="s">
        <v>49</v>
      </c>
      <c r="P22" s="95" t="s">
        <v>48</v>
      </c>
      <c r="R22" s="44"/>
    </row>
    <row r="23" spans="1:18" ht="12.75" hidden="1">
      <c r="A23" s="94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 hidden="1">
      <c r="A24" s="94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 hidden="1">
      <c r="A25" s="94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 hidden="1">
      <c r="A26" s="94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 hidden="1">
      <c r="A27" s="94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 hidden="1">
      <c r="A28" s="94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 hidden="1">
      <c r="A29" s="94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 hidden="1">
      <c r="A30" s="96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 hidden="1">
      <c r="A31" s="94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 hidden="1">
      <c r="A32" s="96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 hidden="1">
      <c r="A33" s="94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 hidden="1">
      <c r="A34" s="94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 hidden="1">
      <c r="A35" s="94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 hidden="1">
      <c r="R36" s="44"/>
    </row>
    <row r="37" spans="1:18" ht="14.25" hidden="1">
      <c r="A37" s="33" t="s">
        <v>53</v>
      </c>
      <c r="R37" s="44"/>
    </row>
    <row r="38" spans="1:18" ht="12.75" hidden="1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 hidden="1">
      <c r="A39" s="166"/>
      <c r="B39" s="95" t="s">
        <v>46</v>
      </c>
      <c r="C39" s="45" t="s">
        <v>52</v>
      </c>
      <c r="D39" s="95" t="s">
        <v>47</v>
      </c>
      <c r="E39" s="45" t="s">
        <v>52</v>
      </c>
      <c r="F39" s="95" t="s">
        <v>48</v>
      </c>
      <c r="G39" s="45" t="s">
        <v>52</v>
      </c>
      <c r="H39" s="36" t="s">
        <v>46</v>
      </c>
      <c r="I39" s="36" t="s">
        <v>47</v>
      </c>
      <c r="J39" s="95" t="s">
        <v>46</v>
      </c>
      <c r="K39" s="95" t="s">
        <v>47</v>
      </c>
      <c r="L39" s="95" t="s">
        <v>48</v>
      </c>
      <c r="M39" s="162"/>
      <c r="N39" s="95" t="s">
        <v>46</v>
      </c>
      <c r="O39" s="95" t="s">
        <v>49</v>
      </c>
      <c r="P39" s="95" t="s">
        <v>48</v>
      </c>
      <c r="R39" s="44"/>
    </row>
    <row r="40" spans="1:18" ht="12.75" hidden="1">
      <c r="A40" s="94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 hidden="1">
      <c r="A41" s="94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 hidden="1">
      <c r="A42" s="94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 hidden="1">
      <c r="A43" s="94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 hidden="1">
      <c r="A44" s="94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 hidden="1">
      <c r="A45" s="94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 hidden="1">
      <c r="A46" s="94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 hidden="1">
      <c r="A47" s="96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 hidden="1">
      <c r="A48" s="95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 hidden="1">
      <c r="A49" s="94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 hidden="1">
      <c r="A50" s="94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 hidden="1">
      <c r="A51" s="94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 hidden="1">
      <c r="A52" s="94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 hidden="1">
      <c r="B53" s="66"/>
      <c r="D53" s="67"/>
      <c r="R53" s="44"/>
    </row>
    <row r="54" spans="1:18" ht="14.25">
      <c r="A54" s="33" t="s">
        <v>58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95" t="s">
        <v>46</v>
      </c>
      <c r="C56" s="45" t="s">
        <v>52</v>
      </c>
      <c r="D56" s="95" t="s">
        <v>47</v>
      </c>
      <c r="E56" s="45" t="s">
        <v>52</v>
      </c>
      <c r="F56" s="95" t="s">
        <v>48</v>
      </c>
      <c r="G56" s="45" t="s">
        <v>52</v>
      </c>
      <c r="H56" s="36" t="s">
        <v>46</v>
      </c>
      <c r="I56" s="36" t="s">
        <v>47</v>
      </c>
      <c r="J56" s="95" t="s">
        <v>46</v>
      </c>
      <c r="K56" s="95" t="s">
        <v>47</v>
      </c>
      <c r="L56" s="95" t="s">
        <v>48</v>
      </c>
      <c r="M56" s="162"/>
      <c r="N56" s="95" t="s">
        <v>46</v>
      </c>
      <c r="O56" s="95" t="s">
        <v>49</v>
      </c>
      <c r="P56" s="95" t="s">
        <v>48</v>
      </c>
      <c r="R56" s="44"/>
    </row>
    <row r="57" spans="1:18" ht="12.75">
      <c r="A57" s="94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>
      <c r="A58" s="94">
        <v>5</v>
      </c>
      <c r="B58" s="43">
        <v>1212</v>
      </c>
      <c r="C58" s="46">
        <f t="shared" si="33"/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>
      <c r="A59" s="94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>
      <c r="A60" s="94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>
      <c r="A61" s="94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>
      <c r="A62" s="94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>
      <c r="A63" s="94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>
      <c r="A64" s="96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>
      <c r="A65" s="94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>
      <c r="A66" s="96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>
      <c r="A67" s="94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>
      <c r="A68" s="94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>
      <c r="A69" s="94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12" ht="12.75">
      <c r="B70" s="91">
        <f>B69-B52</f>
        <v>261</v>
      </c>
      <c r="D70" s="91">
        <f>D69-D52</f>
        <v>449</v>
      </c>
      <c r="F70" s="91">
        <f>F69-F52</f>
        <v>710</v>
      </c>
      <c r="L70" s="91">
        <f>L69-L52</f>
        <v>577</v>
      </c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95" t="s">
        <v>46</v>
      </c>
      <c r="C73" s="45" t="s">
        <v>52</v>
      </c>
      <c r="D73" s="95" t="s">
        <v>47</v>
      </c>
      <c r="E73" s="45" t="s">
        <v>52</v>
      </c>
      <c r="F73" s="95" t="s">
        <v>48</v>
      </c>
      <c r="G73" s="45" t="s">
        <v>52</v>
      </c>
      <c r="H73" s="36" t="s">
        <v>46</v>
      </c>
      <c r="I73" s="36" t="s">
        <v>47</v>
      </c>
      <c r="J73" s="95" t="s">
        <v>46</v>
      </c>
      <c r="K73" s="95" t="s">
        <v>47</v>
      </c>
      <c r="L73" s="95" t="s">
        <v>48</v>
      </c>
      <c r="M73" s="162"/>
      <c r="N73" s="95" t="s">
        <v>46</v>
      </c>
      <c r="O73" s="95" t="s">
        <v>49</v>
      </c>
      <c r="P73" s="95" t="s">
        <v>48</v>
      </c>
    </row>
    <row r="74" spans="1:18" ht="12.75">
      <c r="A74" s="94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94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94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94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94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94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94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96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94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96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94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94">
        <v>3</v>
      </c>
      <c r="B85" s="62">
        <v>1326</v>
      </c>
      <c r="C85" s="64">
        <f t="shared" si="46"/>
        <v>1.8</v>
      </c>
      <c r="D85" s="62">
        <v>711</v>
      </c>
      <c r="E85" s="63">
        <f t="shared" si="47"/>
        <v>-1.1</v>
      </c>
      <c r="F85" s="43">
        <f>SUM(B85,D85)</f>
        <v>2037</v>
      </c>
      <c r="G85" s="63">
        <f t="shared" si="49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0.4554772581678411</v>
      </c>
    </row>
    <row r="86" spans="1:18" ht="12.75">
      <c r="A86" s="94" t="s">
        <v>48</v>
      </c>
      <c r="B86" s="43">
        <f>SUM(B74:B85)</f>
        <v>23992</v>
      </c>
      <c r="C86" s="46">
        <f t="shared" si="46"/>
        <v>1.2</v>
      </c>
      <c r="D86" s="43">
        <f>SUM(D74:D85)</f>
        <v>7832</v>
      </c>
      <c r="E86" s="63">
        <f t="shared" si="47"/>
        <v>4.1</v>
      </c>
      <c r="F86" s="43">
        <f>SUM(F74:F85)</f>
        <v>31824</v>
      </c>
      <c r="G86" s="63">
        <f t="shared" si="49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0.3282068474206931</v>
      </c>
    </row>
    <row r="87" spans="2:12" ht="12.75">
      <c r="B87" s="91">
        <f>B86-B69</f>
        <v>294</v>
      </c>
      <c r="D87" s="91">
        <f>D86-D69</f>
        <v>308</v>
      </c>
      <c r="F87" s="91">
        <f>F86-F69</f>
        <v>602</v>
      </c>
      <c r="L87" s="91">
        <f>L86-L69</f>
        <v>509</v>
      </c>
    </row>
    <row r="88" ht="14.25">
      <c r="A88" s="33" t="s">
        <v>68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95" t="s">
        <v>46</v>
      </c>
      <c r="C90" s="45" t="s">
        <v>52</v>
      </c>
      <c r="D90" s="95" t="s">
        <v>47</v>
      </c>
      <c r="E90" s="45" t="s">
        <v>52</v>
      </c>
      <c r="F90" s="95" t="s">
        <v>48</v>
      </c>
      <c r="G90" s="45" t="s">
        <v>52</v>
      </c>
      <c r="H90" s="36" t="s">
        <v>46</v>
      </c>
      <c r="I90" s="36" t="s">
        <v>47</v>
      </c>
      <c r="J90" s="95" t="s">
        <v>46</v>
      </c>
      <c r="K90" s="95" t="s">
        <v>47</v>
      </c>
      <c r="L90" s="95" t="s">
        <v>48</v>
      </c>
      <c r="M90" s="162"/>
      <c r="N90" s="95" t="s">
        <v>46</v>
      </c>
      <c r="O90" s="95" t="s">
        <v>49</v>
      </c>
      <c r="P90" s="95" t="s">
        <v>48</v>
      </c>
    </row>
    <row r="91" spans="1:16" ht="12.75">
      <c r="A91" s="94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</row>
    <row r="92" spans="1:16" ht="12.75">
      <c r="A92" s="94">
        <v>5</v>
      </c>
      <c r="B92" s="43">
        <v>1238</v>
      </c>
      <c r="C92" s="46">
        <f aca="true" t="shared" si="59" ref="C92:C102">ROUND((B92/B75-1)*100,1)</f>
        <v>-0.5</v>
      </c>
      <c r="D92" s="43">
        <v>160</v>
      </c>
      <c r="E92" s="47">
        <f aca="true" t="shared" si="60" ref="E92:E103">ROUND((D92/D75-1)*100,1)</f>
        <v>-13.5</v>
      </c>
      <c r="F92" s="43">
        <f aca="true" t="shared" si="61" ref="F92:F103">SUM(B92,D92)</f>
        <v>1398</v>
      </c>
      <c r="G92" s="47">
        <f aca="true" t="shared" si="62" ref="G92:G103">ROUND((F92/F75-1)*100,1)</f>
        <v>-2.2</v>
      </c>
      <c r="H92" s="42">
        <v>1</v>
      </c>
      <c r="I92" s="42">
        <v>0.7</v>
      </c>
      <c r="J92" s="43">
        <f aca="true" t="shared" si="63" ref="J92:J97">B92*H92</f>
        <v>1238</v>
      </c>
      <c r="K92" s="43">
        <f aca="true" t="shared" si="64" ref="K92:K97">ROUNDDOWN(D92*I92,0)</f>
        <v>112</v>
      </c>
      <c r="L92" s="43">
        <f aca="true" t="shared" si="65" ref="L92:L97">SUM(J92:K92)</f>
        <v>1350</v>
      </c>
      <c r="M92" s="42">
        <f>M91</f>
        <v>0</v>
      </c>
      <c r="N92" s="43">
        <f aca="true" t="shared" si="66" ref="N92:N97">ROUNDDOWN(J92*M92,0)</f>
        <v>0</v>
      </c>
      <c r="O92" s="43">
        <f aca="true" t="shared" si="67" ref="O92:O97">ROUNDDOWN(K92*M92,0)</f>
        <v>0</v>
      </c>
      <c r="P92" s="43">
        <f aca="true" t="shared" si="68" ref="P92:P99">SUM(N92:O92)</f>
        <v>0</v>
      </c>
    </row>
    <row r="93" spans="1:16" ht="12.75">
      <c r="A93" s="94">
        <v>6</v>
      </c>
      <c r="B93" s="43">
        <v>1863</v>
      </c>
      <c r="C93" s="46">
        <f t="shared" si="59"/>
        <v>1.2</v>
      </c>
      <c r="D93" s="43">
        <v>124</v>
      </c>
      <c r="E93" s="47">
        <f t="shared" si="60"/>
        <v>5.1</v>
      </c>
      <c r="F93" s="43">
        <f t="shared" si="61"/>
        <v>1987</v>
      </c>
      <c r="G93" s="47">
        <f t="shared" si="62"/>
        <v>1.4</v>
      </c>
      <c r="H93" s="42">
        <v>1</v>
      </c>
      <c r="I93" s="42">
        <v>0.7</v>
      </c>
      <c r="J93" s="43">
        <f t="shared" si="63"/>
        <v>1863</v>
      </c>
      <c r="K93" s="43">
        <f t="shared" si="64"/>
        <v>86</v>
      </c>
      <c r="L93" s="43">
        <f t="shared" si="65"/>
        <v>1949</v>
      </c>
      <c r="M93" s="42">
        <f aca="true" t="shared" si="69" ref="M93:M102">M92</f>
        <v>0</v>
      </c>
      <c r="N93" s="43">
        <f t="shared" si="66"/>
        <v>0</v>
      </c>
      <c r="O93" s="43">
        <f t="shared" si="67"/>
        <v>0</v>
      </c>
      <c r="P93" s="43">
        <f t="shared" si="68"/>
        <v>0</v>
      </c>
    </row>
    <row r="94" spans="1:16" ht="12.75">
      <c r="A94" s="94">
        <v>7</v>
      </c>
      <c r="B94" s="43">
        <v>2103</v>
      </c>
      <c r="C94" s="46">
        <f t="shared" si="59"/>
        <v>0.6</v>
      </c>
      <c r="D94" s="43">
        <v>915</v>
      </c>
      <c r="E94" s="47">
        <f t="shared" si="60"/>
        <v>2</v>
      </c>
      <c r="F94" s="43">
        <f t="shared" si="61"/>
        <v>3018</v>
      </c>
      <c r="G94" s="47">
        <f t="shared" si="62"/>
        <v>1</v>
      </c>
      <c r="H94" s="42">
        <v>1</v>
      </c>
      <c r="I94" s="42">
        <v>0.7</v>
      </c>
      <c r="J94" s="43">
        <f t="shared" si="63"/>
        <v>2103</v>
      </c>
      <c r="K94" s="43">
        <f t="shared" si="64"/>
        <v>640</v>
      </c>
      <c r="L94" s="43">
        <f t="shared" si="65"/>
        <v>2743</v>
      </c>
      <c r="M94" s="42">
        <f t="shared" si="69"/>
        <v>0</v>
      </c>
      <c r="N94" s="43">
        <f t="shared" si="66"/>
        <v>0</v>
      </c>
      <c r="O94" s="43">
        <f t="shared" si="67"/>
        <v>0</v>
      </c>
      <c r="P94" s="43">
        <f t="shared" si="68"/>
        <v>0</v>
      </c>
    </row>
    <row r="95" spans="1:16" ht="12.75">
      <c r="A95" s="94">
        <v>8</v>
      </c>
      <c r="B95" s="43">
        <v>1280</v>
      </c>
      <c r="C95" s="46">
        <f t="shared" si="59"/>
        <v>0.8</v>
      </c>
      <c r="D95" s="43">
        <v>149</v>
      </c>
      <c r="E95" s="47">
        <f t="shared" si="60"/>
        <v>-6.3</v>
      </c>
      <c r="F95" s="43">
        <f t="shared" si="61"/>
        <v>1429</v>
      </c>
      <c r="G95" s="47">
        <f t="shared" si="62"/>
        <v>0</v>
      </c>
      <c r="H95" s="42">
        <v>1</v>
      </c>
      <c r="I95" s="42">
        <v>0.7</v>
      </c>
      <c r="J95" s="43">
        <f t="shared" si="63"/>
        <v>1280</v>
      </c>
      <c r="K95" s="43">
        <f t="shared" si="64"/>
        <v>104</v>
      </c>
      <c r="L95" s="43">
        <f t="shared" si="65"/>
        <v>1384</v>
      </c>
      <c r="M95" s="42">
        <f t="shared" si="69"/>
        <v>0</v>
      </c>
      <c r="N95" s="43">
        <f t="shared" si="66"/>
        <v>0</v>
      </c>
      <c r="O95" s="43">
        <f t="shared" si="67"/>
        <v>0</v>
      </c>
      <c r="P95" s="43">
        <f t="shared" si="68"/>
        <v>0</v>
      </c>
    </row>
    <row r="96" spans="1:16" ht="12.75">
      <c r="A96" s="94">
        <v>9</v>
      </c>
      <c r="B96" s="43">
        <v>1559</v>
      </c>
      <c r="C96" s="46">
        <f t="shared" si="59"/>
        <v>-0.1</v>
      </c>
      <c r="D96" s="43">
        <v>394</v>
      </c>
      <c r="E96" s="47">
        <f t="shared" si="60"/>
        <v>2.9</v>
      </c>
      <c r="F96" s="43">
        <f t="shared" si="61"/>
        <v>1953</v>
      </c>
      <c r="G96" s="47">
        <f t="shared" si="62"/>
        <v>0.5</v>
      </c>
      <c r="H96" s="42">
        <v>1</v>
      </c>
      <c r="I96" s="42">
        <v>0.7</v>
      </c>
      <c r="J96" s="43">
        <f t="shared" si="63"/>
        <v>1559</v>
      </c>
      <c r="K96" s="43">
        <f t="shared" si="64"/>
        <v>275</v>
      </c>
      <c r="L96" s="43">
        <f t="shared" si="65"/>
        <v>1834</v>
      </c>
      <c r="M96" s="42">
        <f t="shared" si="69"/>
        <v>0</v>
      </c>
      <c r="N96" s="43">
        <f t="shared" si="66"/>
        <v>0</v>
      </c>
      <c r="O96" s="43">
        <f t="shared" si="67"/>
        <v>0</v>
      </c>
      <c r="P96" s="43">
        <f t="shared" si="68"/>
        <v>0</v>
      </c>
    </row>
    <row r="97" spans="1:16" ht="12.75">
      <c r="A97" s="94">
        <v>10</v>
      </c>
      <c r="B97" s="43">
        <v>2151</v>
      </c>
      <c r="C97" s="46">
        <f t="shared" si="59"/>
        <v>1</v>
      </c>
      <c r="D97" s="43">
        <v>2974</v>
      </c>
      <c r="E97" s="47">
        <f t="shared" si="60"/>
        <v>0.7</v>
      </c>
      <c r="F97" s="43">
        <f t="shared" si="61"/>
        <v>5125</v>
      </c>
      <c r="G97" s="47">
        <f t="shared" si="62"/>
        <v>0.8</v>
      </c>
      <c r="H97" s="42">
        <v>1</v>
      </c>
      <c r="I97" s="42">
        <v>0.7</v>
      </c>
      <c r="J97" s="43">
        <f t="shared" si="63"/>
        <v>2151</v>
      </c>
      <c r="K97" s="43">
        <f t="shared" si="64"/>
        <v>2081</v>
      </c>
      <c r="L97" s="43">
        <f t="shared" si="65"/>
        <v>4232</v>
      </c>
      <c r="M97" s="42">
        <f t="shared" si="69"/>
        <v>0</v>
      </c>
      <c r="N97" s="43">
        <f t="shared" si="66"/>
        <v>0</v>
      </c>
      <c r="O97" s="43">
        <f t="shared" si="67"/>
        <v>0</v>
      </c>
      <c r="P97" s="43">
        <f t="shared" si="68"/>
        <v>0</v>
      </c>
    </row>
    <row r="98" spans="1:16" ht="12.75">
      <c r="A98" s="96">
        <v>11</v>
      </c>
      <c r="B98" s="62">
        <v>675</v>
      </c>
      <c r="C98" s="64">
        <f t="shared" si="59"/>
        <v>2.9</v>
      </c>
      <c r="D98" s="62">
        <v>337</v>
      </c>
      <c r="E98" s="47">
        <f t="shared" si="60"/>
        <v>6.6</v>
      </c>
      <c r="F98" s="43">
        <f t="shared" si="61"/>
        <v>1012</v>
      </c>
      <c r="G98" s="47">
        <f t="shared" si="62"/>
        <v>4.1</v>
      </c>
      <c r="H98" s="52">
        <v>1</v>
      </c>
      <c r="I98" s="52">
        <v>0.7</v>
      </c>
      <c r="J98" s="49">
        <f>B98*H98</f>
        <v>675</v>
      </c>
      <c r="K98" s="49">
        <f>ROUNDDOWN(D98*I98,0)</f>
        <v>235</v>
      </c>
      <c r="L98" s="49">
        <f>SUM(J98:K98)</f>
        <v>910</v>
      </c>
      <c r="M98" s="42">
        <f t="shared" si="69"/>
        <v>0</v>
      </c>
      <c r="N98" s="49">
        <f>ROUNDDOWN(J98*M98,0)</f>
        <v>0</v>
      </c>
      <c r="O98" s="49">
        <f>ROUNDDOWN(K98*M98,0)</f>
        <v>0</v>
      </c>
      <c r="P98" s="49">
        <f t="shared" si="68"/>
        <v>0</v>
      </c>
    </row>
    <row r="99" spans="1:16" ht="12.75">
      <c r="A99" s="94">
        <v>12</v>
      </c>
      <c r="B99" s="62">
        <v>451</v>
      </c>
      <c r="C99" s="64">
        <f t="shared" si="59"/>
        <v>3.4</v>
      </c>
      <c r="D99" s="62">
        <v>582</v>
      </c>
      <c r="E99" s="47">
        <f t="shared" si="60"/>
        <v>8.2</v>
      </c>
      <c r="F99" s="43">
        <f t="shared" si="61"/>
        <v>1033</v>
      </c>
      <c r="G99" s="47">
        <f t="shared" si="62"/>
        <v>6.1</v>
      </c>
      <c r="H99" s="42">
        <v>1</v>
      </c>
      <c r="I99" s="42">
        <v>0.7</v>
      </c>
      <c r="J99" s="43">
        <f>B99*H99</f>
        <v>451</v>
      </c>
      <c r="K99" s="43">
        <f>ROUNDDOWN(D99*I99,0)</f>
        <v>407</v>
      </c>
      <c r="L99" s="43">
        <f>SUM(J99:K99)</f>
        <v>858</v>
      </c>
      <c r="M99" s="42">
        <f t="shared" si="69"/>
        <v>0</v>
      </c>
      <c r="N99" s="43">
        <f>ROUNDDOWN(J99*M99,0)</f>
        <v>0</v>
      </c>
      <c r="O99" s="43">
        <f>ROUNDDOWN(K99*M99,0)</f>
        <v>0</v>
      </c>
      <c r="P99" s="43">
        <f t="shared" si="68"/>
        <v>0</v>
      </c>
    </row>
    <row r="100" spans="1:16" ht="12.75">
      <c r="A100" s="96">
        <v>1</v>
      </c>
      <c r="B100" s="62">
        <v>3025</v>
      </c>
      <c r="C100" s="64">
        <f t="shared" si="59"/>
        <v>1.1</v>
      </c>
      <c r="D100" s="62">
        <v>620</v>
      </c>
      <c r="E100" s="47">
        <f t="shared" si="60"/>
        <v>0.8</v>
      </c>
      <c r="F100" s="43">
        <f t="shared" si="61"/>
        <v>3645</v>
      </c>
      <c r="G100" s="47">
        <f t="shared" si="62"/>
        <v>1.1</v>
      </c>
      <c r="H100" s="52">
        <v>1</v>
      </c>
      <c r="I100" s="52">
        <v>0.7</v>
      </c>
      <c r="J100" s="49">
        <f>B100*H100</f>
        <v>3025</v>
      </c>
      <c r="K100" s="49">
        <f>ROUNDDOWN(D100*I100,0)</f>
        <v>434</v>
      </c>
      <c r="L100" s="49">
        <f>SUM(J100:K100)</f>
        <v>3459</v>
      </c>
      <c r="M100" s="52">
        <f t="shared" si="69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</row>
    <row r="101" spans="1:16" ht="12.75">
      <c r="A101" s="94">
        <v>2</v>
      </c>
      <c r="B101" s="62">
        <v>556</v>
      </c>
      <c r="C101" s="64">
        <f t="shared" si="59"/>
        <v>2.6</v>
      </c>
      <c r="D101" s="62">
        <v>359</v>
      </c>
      <c r="E101" s="47">
        <f t="shared" si="60"/>
        <v>3.2</v>
      </c>
      <c r="F101" s="43">
        <f t="shared" si="61"/>
        <v>915</v>
      </c>
      <c r="G101" s="47">
        <f t="shared" si="62"/>
        <v>2.8</v>
      </c>
      <c r="H101" s="42">
        <v>1</v>
      </c>
      <c r="I101" s="42">
        <v>0.7</v>
      </c>
      <c r="J101" s="43">
        <f>B101*H101</f>
        <v>556</v>
      </c>
      <c r="K101" s="43">
        <f>ROUNDDOWN(D101*I101,0)</f>
        <v>251</v>
      </c>
      <c r="L101" s="43">
        <f>SUM(J101:K101)</f>
        <v>807</v>
      </c>
      <c r="M101" s="42">
        <f t="shared" si="69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</row>
    <row r="102" spans="1:16" ht="12.75">
      <c r="A102" s="94">
        <v>3</v>
      </c>
      <c r="B102" s="62">
        <v>1332</v>
      </c>
      <c r="C102" s="64">
        <f t="shared" si="59"/>
        <v>0.5</v>
      </c>
      <c r="D102" s="62">
        <v>711</v>
      </c>
      <c r="E102" s="47">
        <f t="shared" si="60"/>
        <v>0</v>
      </c>
      <c r="F102" s="43">
        <f t="shared" si="61"/>
        <v>2043</v>
      </c>
      <c r="G102" s="47">
        <f t="shared" si="62"/>
        <v>0.3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497</v>
      </c>
      <c r="L102" s="43">
        <f>SUM(J102:K102)</f>
        <v>1829</v>
      </c>
      <c r="M102" s="42">
        <f t="shared" si="69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</row>
    <row r="103" spans="1:16" ht="12.75">
      <c r="A103" s="94" t="s">
        <v>48</v>
      </c>
      <c r="B103" s="43">
        <f>SUM(B91:B102)</f>
        <v>24170</v>
      </c>
      <c r="C103" s="46">
        <f>ROUND((B103/B86-1)*100,1)</f>
        <v>0.7</v>
      </c>
      <c r="D103" s="43">
        <f>SUM(D91:D102)</f>
        <v>7968</v>
      </c>
      <c r="E103" s="47">
        <f t="shared" si="60"/>
        <v>1.7</v>
      </c>
      <c r="F103" s="43">
        <f t="shared" si="61"/>
        <v>32138</v>
      </c>
      <c r="G103" s="47">
        <f t="shared" si="62"/>
        <v>1</v>
      </c>
      <c r="H103" s="42"/>
      <c r="I103" s="42"/>
      <c r="J103" s="43">
        <f>SUM(J91:J102)</f>
        <v>24170</v>
      </c>
      <c r="K103" s="43">
        <f>SUM(K91:K102)</f>
        <v>5572</v>
      </c>
      <c r="L103" s="43">
        <f>SUM(L91:L102)</f>
        <v>29742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</row>
    <row r="104" spans="2:12" ht="12.75">
      <c r="B104" s="91">
        <f>B103-B86</f>
        <v>178</v>
      </c>
      <c r="D104" s="91">
        <f>D103-D86</f>
        <v>136</v>
      </c>
      <c r="F104" s="91">
        <f>F103-F86</f>
        <v>314</v>
      </c>
      <c r="L104" s="91">
        <f>L103-L86</f>
        <v>273</v>
      </c>
    </row>
    <row r="105" ht="14.25">
      <c r="A105" s="33" t="s">
        <v>71</v>
      </c>
    </row>
    <row r="106" spans="1:16" ht="12.75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7" t="s">
        <v>43</v>
      </c>
      <c r="K106" s="167"/>
      <c r="L106" s="167"/>
      <c r="M106" s="167" t="s">
        <v>44</v>
      </c>
      <c r="N106" s="167" t="s">
        <v>45</v>
      </c>
      <c r="O106" s="167"/>
      <c r="P106" s="167"/>
    </row>
    <row r="107" spans="1:16" ht="12.75">
      <c r="A107" s="166"/>
      <c r="B107" s="95" t="s">
        <v>46</v>
      </c>
      <c r="C107" s="45" t="s">
        <v>52</v>
      </c>
      <c r="D107" s="95" t="s">
        <v>47</v>
      </c>
      <c r="E107" s="45" t="s">
        <v>52</v>
      </c>
      <c r="F107" s="95" t="s">
        <v>48</v>
      </c>
      <c r="G107" s="45" t="s">
        <v>52</v>
      </c>
      <c r="H107" s="36" t="s">
        <v>46</v>
      </c>
      <c r="I107" s="36" t="s">
        <v>47</v>
      </c>
      <c r="J107" s="95" t="s">
        <v>46</v>
      </c>
      <c r="K107" s="95" t="s">
        <v>47</v>
      </c>
      <c r="L107" s="95" t="s">
        <v>48</v>
      </c>
      <c r="M107" s="162"/>
      <c r="N107" s="95" t="s">
        <v>46</v>
      </c>
      <c r="O107" s="95" t="s">
        <v>49</v>
      </c>
      <c r="P107" s="95" t="s">
        <v>48</v>
      </c>
    </row>
    <row r="108" spans="1:16" ht="12.75">
      <c r="A108" s="94">
        <v>4</v>
      </c>
      <c r="B108" s="43">
        <v>7911</v>
      </c>
      <c r="C108" s="46">
        <f>ROUND((B108/B91-1)*100,1)</f>
        <v>-0.3</v>
      </c>
      <c r="D108" s="43">
        <v>663</v>
      </c>
      <c r="E108" s="47">
        <f>ROUND((D108/D91-1)*100,1)</f>
        <v>3.1</v>
      </c>
      <c r="F108" s="43">
        <f>SUM(B108,D108)</f>
        <v>8574</v>
      </c>
      <c r="G108" s="47">
        <f>ROUND((F108/F91-1)*100,1)</f>
        <v>-0.1</v>
      </c>
      <c r="H108" s="42">
        <v>1</v>
      </c>
      <c r="I108" s="42">
        <v>0.7</v>
      </c>
      <c r="J108" s="43">
        <f>B108*H108</f>
        <v>7911</v>
      </c>
      <c r="K108" s="43">
        <f aca="true" t="shared" si="70" ref="K108:K119">ROUNDDOWN(D108*I108,0)</f>
        <v>464</v>
      </c>
      <c r="L108" s="43">
        <f>SUM(J108:K108)</f>
        <v>8375</v>
      </c>
      <c r="M108" s="68"/>
      <c r="N108" s="43">
        <f>ROUNDDOWN(J108*M108,0)</f>
        <v>0</v>
      </c>
      <c r="O108" s="43">
        <f>ROUNDDOWN(K108*M108,0)</f>
        <v>0</v>
      </c>
      <c r="P108" s="43">
        <f>SUM(N108:O108)</f>
        <v>0</v>
      </c>
    </row>
    <row r="109" spans="1:16" ht="12.75">
      <c r="A109" s="94">
        <v>5</v>
      </c>
      <c r="B109" s="43">
        <v>1261</v>
      </c>
      <c r="C109" s="46">
        <f aca="true" t="shared" si="71" ref="C109:C119">ROUND((B109/B92-1)*100,1)</f>
        <v>1.9</v>
      </c>
      <c r="D109" s="43">
        <v>182</v>
      </c>
      <c r="E109" s="47">
        <f aca="true" t="shared" si="72" ref="E109:E120">ROUND((D109/D92-1)*100,1)</f>
        <v>13.8</v>
      </c>
      <c r="F109" s="43">
        <f aca="true" t="shared" si="73" ref="F109:F120">SUM(B109,D109)</f>
        <v>1443</v>
      </c>
      <c r="G109" s="47">
        <f aca="true" t="shared" si="74" ref="G109:G120">ROUND((F109/F92-1)*100,1)</f>
        <v>3.2</v>
      </c>
      <c r="H109" s="42">
        <v>1</v>
      </c>
      <c r="I109" s="42">
        <v>0.7</v>
      </c>
      <c r="J109" s="43">
        <f aca="true" t="shared" si="75" ref="J109:J114">B109*H109</f>
        <v>1261</v>
      </c>
      <c r="K109" s="43">
        <f t="shared" si="70"/>
        <v>127</v>
      </c>
      <c r="L109" s="43">
        <f aca="true" t="shared" si="76" ref="L109:L114">SUM(J109:K109)</f>
        <v>1388</v>
      </c>
      <c r="M109" s="42">
        <f>M108</f>
        <v>0</v>
      </c>
      <c r="N109" s="43">
        <f aca="true" t="shared" si="77" ref="N109:N114">ROUNDDOWN(J109*M109,0)</f>
        <v>0</v>
      </c>
      <c r="O109" s="43">
        <f aca="true" t="shared" si="78" ref="O109:O114">ROUNDDOWN(K109*M109,0)</f>
        <v>0</v>
      </c>
      <c r="P109" s="43">
        <f aca="true" t="shared" si="79" ref="P109:P116">SUM(N109:O109)</f>
        <v>0</v>
      </c>
    </row>
    <row r="110" spans="1:16" ht="12.75">
      <c r="A110" s="94">
        <v>6</v>
      </c>
      <c r="B110" s="43">
        <v>1866</v>
      </c>
      <c r="C110" s="46">
        <f t="shared" si="71"/>
        <v>0.2</v>
      </c>
      <c r="D110" s="43">
        <v>143</v>
      </c>
      <c r="E110" s="47">
        <f t="shared" si="72"/>
        <v>15.3</v>
      </c>
      <c r="F110" s="43">
        <f t="shared" si="73"/>
        <v>2009</v>
      </c>
      <c r="G110" s="47">
        <f t="shared" si="74"/>
        <v>1.1</v>
      </c>
      <c r="H110" s="42">
        <v>1</v>
      </c>
      <c r="I110" s="42">
        <v>0.7</v>
      </c>
      <c r="J110" s="43">
        <f t="shared" si="75"/>
        <v>1866</v>
      </c>
      <c r="K110" s="43">
        <f t="shared" si="70"/>
        <v>100</v>
      </c>
      <c r="L110" s="43">
        <f t="shared" si="76"/>
        <v>1966</v>
      </c>
      <c r="M110" s="42">
        <f aca="true" t="shared" si="80" ref="M110:M119">M109</f>
        <v>0</v>
      </c>
      <c r="N110" s="43">
        <f t="shared" si="77"/>
        <v>0</v>
      </c>
      <c r="O110" s="43">
        <f t="shared" si="78"/>
        <v>0</v>
      </c>
      <c r="P110" s="43">
        <f t="shared" si="79"/>
        <v>0</v>
      </c>
    </row>
    <row r="111" spans="1:16" ht="12.75">
      <c r="A111" s="94">
        <v>7</v>
      </c>
      <c r="B111" s="43">
        <v>2087</v>
      </c>
      <c r="C111" s="46">
        <f t="shared" si="71"/>
        <v>-0.8</v>
      </c>
      <c r="D111" s="43">
        <v>976</v>
      </c>
      <c r="E111" s="47">
        <f t="shared" si="72"/>
        <v>6.7</v>
      </c>
      <c r="F111" s="43">
        <f t="shared" si="73"/>
        <v>3063</v>
      </c>
      <c r="G111" s="47">
        <f t="shared" si="74"/>
        <v>1.5</v>
      </c>
      <c r="H111" s="42">
        <v>1</v>
      </c>
      <c r="I111" s="42">
        <v>0.7</v>
      </c>
      <c r="J111" s="43">
        <f>B111*H111</f>
        <v>2087</v>
      </c>
      <c r="K111" s="43">
        <f t="shared" si="70"/>
        <v>683</v>
      </c>
      <c r="L111" s="43">
        <f t="shared" si="76"/>
        <v>2770</v>
      </c>
      <c r="M111" s="42">
        <f t="shared" si="80"/>
        <v>0</v>
      </c>
      <c r="N111" s="43">
        <f t="shared" si="77"/>
        <v>0</v>
      </c>
      <c r="O111" s="43">
        <f t="shared" si="78"/>
        <v>0</v>
      </c>
      <c r="P111" s="43">
        <f t="shared" si="79"/>
        <v>0</v>
      </c>
    </row>
    <row r="112" spans="1:16" ht="12.75">
      <c r="A112" s="94">
        <v>8</v>
      </c>
      <c r="B112" s="43">
        <v>1272</v>
      </c>
      <c r="C112" s="46">
        <f t="shared" si="71"/>
        <v>-0.6</v>
      </c>
      <c r="D112" s="43">
        <v>149</v>
      </c>
      <c r="E112" s="47">
        <f t="shared" si="72"/>
        <v>0</v>
      </c>
      <c r="F112" s="43">
        <f t="shared" si="73"/>
        <v>1421</v>
      </c>
      <c r="G112" s="47">
        <f t="shared" si="74"/>
        <v>-0.6</v>
      </c>
      <c r="H112" s="42">
        <v>1</v>
      </c>
      <c r="I112" s="42">
        <v>0.7</v>
      </c>
      <c r="J112" s="43">
        <f t="shared" si="75"/>
        <v>1272</v>
      </c>
      <c r="K112" s="43">
        <f t="shared" si="70"/>
        <v>104</v>
      </c>
      <c r="L112" s="43">
        <f t="shared" si="76"/>
        <v>1376</v>
      </c>
      <c r="M112" s="42">
        <f t="shared" si="80"/>
        <v>0</v>
      </c>
      <c r="N112" s="43">
        <f t="shared" si="77"/>
        <v>0</v>
      </c>
      <c r="O112" s="43">
        <f t="shared" si="78"/>
        <v>0</v>
      </c>
      <c r="P112" s="43">
        <f t="shared" si="79"/>
        <v>0</v>
      </c>
    </row>
    <row r="113" spans="1:16" ht="12.75">
      <c r="A113" s="94">
        <v>9</v>
      </c>
      <c r="B113" s="43">
        <v>1553</v>
      </c>
      <c r="C113" s="46">
        <f t="shared" si="71"/>
        <v>-0.4</v>
      </c>
      <c r="D113" s="43">
        <v>406</v>
      </c>
      <c r="E113" s="47">
        <f t="shared" si="72"/>
        <v>3</v>
      </c>
      <c r="F113" s="43">
        <f t="shared" si="73"/>
        <v>1959</v>
      </c>
      <c r="G113" s="47">
        <f t="shared" si="74"/>
        <v>0.3</v>
      </c>
      <c r="H113" s="42">
        <v>1</v>
      </c>
      <c r="I113" s="42">
        <v>0.7</v>
      </c>
      <c r="J113" s="43">
        <f t="shared" si="75"/>
        <v>1553</v>
      </c>
      <c r="K113" s="43">
        <f t="shared" si="70"/>
        <v>284</v>
      </c>
      <c r="L113" s="43">
        <f t="shared" si="76"/>
        <v>1837</v>
      </c>
      <c r="M113" s="42">
        <f t="shared" si="80"/>
        <v>0</v>
      </c>
      <c r="N113" s="43">
        <f t="shared" si="77"/>
        <v>0</v>
      </c>
      <c r="O113" s="43">
        <f t="shared" si="78"/>
        <v>0</v>
      </c>
      <c r="P113" s="43">
        <f t="shared" si="79"/>
        <v>0</v>
      </c>
    </row>
    <row r="114" spans="1:16" ht="12.75">
      <c r="A114" s="94">
        <v>10</v>
      </c>
      <c r="B114" s="43">
        <v>2151</v>
      </c>
      <c r="C114" s="46">
        <f t="shared" si="71"/>
        <v>0</v>
      </c>
      <c r="D114" s="62">
        <v>3097</v>
      </c>
      <c r="E114" s="47">
        <f t="shared" si="72"/>
        <v>4.1</v>
      </c>
      <c r="F114" s="43">
        <f t="shared" si="73"/>
        <v>5248</v>
      </c>
      <c r="G114" s="47">
        <f t="shared" si="74"/>
        <v>2.4</v>
      </c>
      <c r="H114" s="42">
        <v>1</v>
      </c>
      <c r="I114" s="42">
        <v>0.7</v>
      </c>
      <c r="J114" s="43">
        <f t="shared" si="75"/>
        <v>2151</v>
      </c>
      <c r="K114" s="43">
        <f t="shared" si="70"/>
        <v>2167</v>
      </c>
      <c r="L114" s="43">
        <f t="shared" si="76"/>
        <v>4318</v>
      </c>
      <c r="M114" s="42">
        <f t="shared" si="80"/>
        <v>0</v>
      </c>
      <c r="N114" s="43">
        <f t="shared" si="77"/>
        <v>0</v>
      </c>
      <c r="O114" s="43">
        <f t="shared" si="78"/>
        <v>0</v>
      </c>
      <c r="P114" s="43">
        <f t="shared" si="79"/>
        <v>0</v>
      </c>
    </row>
    <row r="115" spans="1:16" s="100" customFormat="1" ht="12.75">
      <c r="A115" s="97">
        <v>11</v>
      </c>
      <c r="B115" s="62">
        <v>681</v>
      </c>
      <c r="C115" s="64">
        <f t="shared" si="71"/>
        <v>0.9</v>
      </c>
      <c r="D115" s="62">
        <v>382</v>
      </c>
      <c r="E115" s="63">
        <f t="shared" si="72"/>
        <v>13.4</v>
      </c>
      <c r="F115" s="62">
        <f t="shared" si="73"/>
        <v>1063</v>
      </c>
      <c r="G115" s="63">
        <f t="shared" si="74"/>
        <v>5</v>
      </c>
      <c r="H115" s="98">
        <v>1</v>
      </c>
      <c r="I115" s="98">
        <v>0.7</v>
      </c>
      <c r="J115" s="54">
        <f>B115*H115</f>
        <v>681</v>
      </c>
      <c r="K115" s="54">
        <f t="shared" si="70"/>
        <v>267</v>
      </c>
      <c r="L115" s="54">
        <f>SUM(J115:K115)</f>
        <v>948</v>
      </c>
      <c r="M115" s="99">
        <f t="shared" si="80"/>
        <v>0</v>
      </c>
      <c r="N115" s="54">
        <f>ROUNDDOWN(J115*M115,0)</f>
        <v>0</v>
      </c>
      <c r="O115" s="54">
        <f>ROUNDDOWN(K115*M115,0)</f>
        <v>0</v>
      </c>
      <c r="P115" s="54">
        <f t="shared" si="79"/>
        <v>0</v>
      </c>
    </row>
    <row r="116" spans="1:16" s="100" customFormat="1" ht="12.75">
      <c r="A116" s="101">
        <v>12</v>
      </c>
      <c r="B116" s="62">
        <v>438</v>
      </c>
      <c r="C116" s="64">
        <f t="shared" si="71"/>
        <v>-2.9</v>
      </c>
      <c r="D116" s="62">
        <v>596</v>
      </c>
      <c r="E116" s="63">
        <f t="shared" si="72"/>
        <v>2.4</v>
      </c>
      <c r="F116" s="62">
        <f t="shared" si="73"/>
        <v>1034</v>
      </c>
      <c r="G116" s="63">
        <f t="shared" si="74"/>
        <v>0.1</v>
      </c>
      <c r="H116" s="99">
        <v>1</v>
      </c>
      <c r="I116" s="99">
        <v>0.7</v>
      </c>
      <c r="J116" s="62">
        <f>B116*H116</f>
        <v>438</v>
      </c>
      <c r="K116" s="62">
        <f t="shared" si="70"/>
        <v>417</v>
      </c>
      <c r="L116" s="62">
        <f>SUM(J116:K116)</f>
        <v>855</v>
      </c>
      <c r="M116" s="99">
        <f t="shared" si="80"/>
        <v>0</v>
      </c>
      <c r="N116" s="62">
        <f>ROUNDDOWN(J116*M116,0)</f>
        <v>0</v>
      </c>
      <c r="O116" s="62">
        <f>ROUNDDOWN(K116*M116,0)</f>
        <v>0</v>
      </c>
      <c r="P116" s="62">
        <f t="shared" si="79"/>
        <v>0</v>
      </c>
    </row>
    <row r="117" spans="1:16" s="100" customFormat="1" ht="12.75">
      <c r="A117" s="97">
        <v>1</v>
      </c>
      <c r="B117" s="62">
        <v>3028</v>
      </c>
      <c r="C117" s="64">
        <f t="shared" si="71"/>
        <v>0.1</v>
      </c>
      <c r="D117" s="62">
        <v>644</v>
      </c>
      <c r="E117" s="63">
        <f t="shared" si="72"/>
        <v>3.9</v>
      </c>
      <c r="F117" s="62">
        <f t="shared" si="73"/>
        <v>3672</v>
      </c>
      <c r="G117" s="63">
        <f t="shared" si="74"/>
        <v>0.7</v>
      </c>
      <c r="H117" s="98">
        <v>1</v>
      </c>
      <c r="I117" s="98">
        <v>0.7</v>
      </c>
      <c r="J117" s="54">
        <f>B117*H117</f>
        <v>3028</v>
      </c>
      <c r="K117" s="54">
        <f t="shared" si="70"/>
        <v>450</v>
      </c>
      <c r="L117" s="54">
        <f>SUM(J117:K117)</f>
        <v>3478</v>
      </c>
      <c r="M117" s="98">
        <f t="shared" si="80"/>
        <v>0</v>
      </c>
      <c r="N117" s="54">
        <f>ROUNDDOWN(J117*M117,0)</f>
        <v>0</v>
      </c>
      <c r="O117" s="54">
        <f>ROUNDDOWN(K117*M117,0)</f>
        <v>0</v>
      </c>
      <c r="P117" s="54">
        <f>SUM(N117:O117)</f>
        <v>0</v>
      </c>
    </row>
    <row r="118" spans="1:16" s="100" customFormat="1" ht="12.75">
      <c r="A118" s="101">
        <v>2</v>
      </c>
      <c r="B118" s="62">
        <v>554</v>
      </c>
      <c r="C118" s="64">
        <f t="shared" si="71"/>
        <v>-0.4</v>
      </c>
      <c r="D118" s="62">
        <v>350</v>
      </c>
      <c r="E118" s="63">
        <f t="shared" si="72"/>
        <v>-2.5</v>
      </c>
      <c r="F118" s="62">
        <f t="shared" si="73"/>
        <v>904</v>
      </c>
      <c r="G118" s="63">
        <f t="shared" si="74"/>
        <v>-1.2</v>
      </c>
      <c r="H118" s="99">
        <v>1</v>
      </c>
      <c r="I118" s="99">
        <v>0.7</v>
      </c>
      <c r="J118" s="62">
        <f>B118*H118</f>
        <v>554</v>
      </c>
      <c r="K118" s="62">
        <f t="shared" si="70"/>
        <v>245</v>
      </c>
      <c r="L118" s="62">
        <f>SUM(J118:K118)</f>
        <v>799</v>
      </c>
      <c r="M118" s="99">
        <f t="shared" si="80"/>
        <v>0</v>
      </c>
      <c r="N118" s="62">
        <f>ROUNDDOWN(J118*M118,0)</f>
        <v>0</v>
      </c>
      <c r="O118" s="62">
        <f>ROUNDDOWN(K118*M118,0)</f>
        <v>0</v>
      </c>
      <c r="P118" s="62">
        <f>SUM(N118:O118)</f>
        <v>0</v>
      </c>
    </row>
    <row r="119" spans="1:16" s="100" customFormat="1" ht="12.75">
      <c r="A119" s="101">
        <v>3</v>
      </c>
      <c r="B119" s="62">
        <v>1339</v>
      </c>
      <c r="C119" s="64">
        <f t="shared" si="71"/>
        <v>0.5</v>
      </c>
      <c r="D119" s="62">
        <v>747</v>
      </c>
      <c r="E119" s="63">
        <f t="shared" si="72"/>
        <v>5.1</v>
      </c>
      <c r="F119" s="62">
        <f t="shared" si="73"/>
        <v>2086</v>
      </c>
      <c r="G119" s="63">
        <f t="shared" si="74"/>
        <v>2.1</v>
      </c>
      <c r="H119" s="99">
        <v>1</v>
      </c>
      <c r="I119" s="99">
        <v>0.7</v>
      </c>
      <c r="J119" s="62">
        <f>B119*H119</f>
        <v>1339</v>
      </c>
      <c r="K119" s="62">
        <f t="shared" si="70"/>
        <v>522</v>
      </c>
      <c r="L119" s="62">
        <f>SUM(J119:K119)</f>
        <v>1861</v>
      </c>
      <c r="M119" s="99">
        <f t="shared" si="80"/>
        <v>0</v>
      </c>
      <c r="N119" s="62">
        <f>ROUNDDOWN(J119*M119,0)</f>
        <v>0</v>
      </c>
      <c r="O119" s="62">
        <f>ROUNDDOWN(K119*M119,0)</f>
        <v>0</v>
      </c>
      <c r="P119" s="62">
        <f>SUM(N119:O119)</f>
        <v>0</v>
      </c>
    </row>
    <row r="120" spans="1:16" ht="12.75">
      <c r="A120" s="94" t="s">
        <v>48</v>
      </c>
      <c r="B120" s="43">
        <f>SUM(B108:B119)</f>
        <v>24141</v>
      </c>
      <c r="C120" s="46">
        <f>ROUND((B120/B103-1)*100,1)</f>
        <v>-0.1</v>
      </c>
      <c r="D120" s="43">
        <f>SUM(D108:D119)</f>
        <v>8335</v>
      </c>
      <c r="E120" s="47">
        <f t="shared" si="72"/>
        <v>4.6</v>
      </c>
      <c r="F120" s="43">
        <f t="shared" si="73"/>
        <v>32476</v>
      </c>
      <c r="G120" s="47">
        <f t="shared" si="74"/>
        <v>1.1</v>
      </c>
      <c r="H120" s="42"/>
      <c r="I120" s="42"/>
      <c r="J120" s="43">
        <f>SUM(J108:J119)</f>
        <v>24141</v>
      </c>
      <c r="K120" s="43">
        <f>SUM(K108:K119)</f>
        <v>5830</v>
      </c>
      <c r="L120" s="43">
        <f>SUM(L108:L119)</f>
        <v>29971</v>
      </c>
      <c r="M120" s="42"/>
      <c r="N120" s="43">
        <f>SUM(N108:N119)</f>
        <v>0</v>
      </c>
      <c r="O120" s="43">
        <f>SUM(O108:O119)</f>
        <v>0</v>
      </c>
      <c r="P120" s="43">
        <f>SUM(P108:P119)</f>
        <v>0</v>
      </c>
    </row>
    <row r="121" spans="2:12" ht="12.75">
      <c r="B121" s="91">
        <f>B120-B103</f>
        <v>-29</v>
      </c>
      <c r="D121" s="91">
        <f>D120-D103</f>
        <v>367</v>
      </c>
      <c r="F121" s="91">
        <f>F120-F103</f>
        <v>338</v>
      </c>
      <c r="L121" s="91">
        <f>L120-L103</f>
        <v>229</v>
      </c>
    </row>
    <row r="122" ht="14.25">
      <c r="A122" s="33" t="s">
        <v>77</v>
      </c>
    </row>
    <row r="123" spans="1:16" ht="12.75">
      <c r="A123" s="170" t="s">
        <v>40</v>
      </c>
      <c r="B123" s="159" t="s">
        <v>51</v>
      </c>
      <c r="C123" s="161"/>
      <c r="D123" s="161"/>
      <c r="E123" s="161"/>
      <c r="F123" s="161"/>
      <c r="G123" s="160"/>
      <c r="H123" s="167" t="s">
        <v>42</v>
      </c>
      <c r="I123" s="167"/>
      <c r="J123" s="167" t="s">
        <v>43</v>
      </c>
      <c r="K123" s="167"/>
      <c r="L123" s="167"/>
      <c r="M123" s="167" t="s">
        <v>44</v>
      </c>
      <c r="N123" s="167" t="s">
        <v>45</v>
      </c>
      <c r="O123" s="167"/>
      <c r="P123" s="167"/>
    </row>
    <row r="124" spans="1:16" ht="12.75">
      <c r="A124" s="171"/>
      <c r="B124" s="95" t="s">
        <v>46</v>
      </c>
      <c r="C124" s="45" t="s">
        <v>52</v>
      </c>
      <c r="D124" s="95" t="s">
        <v>47</v>
      </c>
      <c r="E124" s="45" t="s">
        <v>52</v>
      </c>
      <c r="F124" s="95" t="s">
        <v>48</v>
      </c>
      <c r="G124" s="45" t="s">
        <v>52</v>
      </c>
      <c r="H124" s="36" t="s">
        <v>46</v>
      </c>
      <c r="I124" s="36" t="s">
        <v>47</v>
      </c>
      <c r="J124" s="95" t="s">
        <v>46</v>
      </c>
      <c r="K124" s="95" t="s">
        <v>47</v>
      </c>
      <c r="L124" s="95" t="s">
        <v>48</v>
      </c>
      <c r="M124" s="162"/>
      <c r="N124" s="95" t="s">
        <v>46</v>
      </c>
      <c r="O124" s="95" t="s">
        <v>49</v>
      </c>
      <c r="P124" s="95" t="s">
        <v>48</v>
      </c>
    </row>
    <row r="125" spans="1:16" ht="12.75">
      <c r="A125" s="94">
        <v>4</v>
      </c>
      <c r="B125" s="43">
        <v>7904</v>
      </c>
      <c r="C125" s="46">
        <f>ROUND((B125/B108-1)*100,1)</f>
        <v>-0.1</v>
      </c>
      <c r="D125" s="43">
        <v>702</v>
      </c>
      <c r="E125" s="47">
        <f>ROUND((D125/D108-1)*100,1)</f>
        <v>5.9</v>
      </c>
      <c r="F125" s="43">
        <f>SUM(B125,D125)</f>
        <v>8606</v>
      </c>
      <c r="G125" s="47">
        <f>ROUND((F125/F108-1)*100,1)</f>
        <v>0.4</v>
      </c>
      <c r="H125" s="42">
        <v>1</v>
      </c>
      <c r="I125" s="42">
        <v>0.7</v>
      </c>
      <c r="J125" s="43">
        <f>B125*H125</f>
        <v>7904</v>
      </c>
      <c r="K125" s="43">
        <f>ROUNDDOWN(D125*I125,0)</f>
        <v>491</v>
      </c>
      <c r="L125" s="43">
        <f>SUM(J125:K125)</f>
        <v>8395</v>
      </c>
      <c r="M125" s="68"/>
      <c r="N125" s="43">
        <f>ROUNDDOWN(J125*M125,0)</f>
        <v>0</v>
      </c>
      <c r="O125" s="43">
        <f>ROUNDDOWN(K125*M125,0)</f>
        <v>0</v>
      </c>
      <c r="P125" s="43">
        <f>SUM(N125:O125)</f>
        <v>0</v>
      </c>
    </row>
    <row r="126" spans="1:16" ht="12.75">
      <c r="A126" s="94">
        <v>5</v>
      </c>
      <c r="B126" s="62">
        <v>1277</v>
      </c>
      <c r="C126" s="46">
        <f aca="true" t="shared" si="81" ref="C126:C136">ROUND((B126/B109-1)*100,1)</f>
        <v>1.3</v>
      </c>
      <c r="D126" s="43">
        <v>173</v>
      </c>
      <c r="E126" s="47">
        <f>ROUND((D126/D109-1)*100,1)</f>
        <v>-4.9</v>
      </c>
      <c r="F126" s="43">
        <f aca="true" t="shared" si="82" ref="F126:F137">SUM(B126,D126)</f>
        <v>1450</v>
      </c>
      <c r="G126" s="47">
        <f aca="true" t="shared" si="83" ref="G126:G137">ROUND((F126/F109-1)*100,1)</f>
        <v>0.5</v>
      </c>
      <c r="H126" s="42">
        <v>1</v>
      </c>
      <c r="I126" s="42">
        <v>0.7</v>
      </c>
      <c r="J126" s="43">
        <f aca="true" t="shared" si="84" ref="J126:J131">B126*H126</f>
        <v>1277</v>
      </c>
      <c r="K126" s="43">
        <f>ROUNDDOWN(D126*I126,0)</f>
        <v>121</v>
      </c>
      <c r="L126" s="43">
        <f aca="true" t="shared" si="85" ref="L126:L131">SUM(J126:K126)</f>
        <v>1398</v>
      </c>
      <c r="M126" s="42">
        <f>M125</f>
        <v>0</v>
      </c>
      <c r="N126" s="43">
        <f aca="true" t="shared" si="86" ref="N126:N131">ROUNDDOWN(J126*M126,0)</f>
        <v>0</v>
      </c>
      <c r="O126" s="43">
        <f aca="true" t="shared" si="87" ref="O126:O131">ROUNDDOWN(K126*M126,0)</f>
        <v>0</v>
      </c>
      <c r="P126" s="43">
        <f aca="true" t="shared" si="88" ref="P126:P133">SUM(N126:O126)</f>
        <v>0</v>
      </c>
    </row>
    <row r="127" spans="1:16" ht="12.75">
      <c r="A127" s="94">
        <v>6</v>
      </c>
      <c r="B127" s="62">
        <v>1867</v>
      </c>
      <c r="C127" s="46">
        <f t="shared" si="81"/>
        <v>0.1</v>
      </c>
      <c r="D127" s="43">
        <v>127</v>
      </c>
      <c r="E127" s="47">
        <f aca="true" t="shared" si="89" ref="E127:E137">ROUND((D127/D110-1)*100,1)</f>
        <v>-11.2</v>
      </c>
      <c r="F127" s="43">
        <f t="shared" si="82"/>
        <v>1994</v>
      </c>
      <c r="G127" s="47">
        <f t="shared" si="83"/>
        <v>-0.7</v>
      </c>
      <c r="H127" s="42">
        <v>1</v>
      </c>
      <c r="I127" s="42">
        <v>0.7</v>
      </c>
      <c r="J127" s="43">
        <f t="shared" si="84"/>
        <v>1867</v>
      </c>
      <c r="K127" s="43">
        <f aca="true" t="shared" si="90" ref="K127:K136">ROUNDDOWN(D127*I127,0)</f>
        <v>88</v>
      </c>
      <c r="L127" s="43">
        <f t="shared" si="85"/>
        <v>1955</v>
      </c>
      <c r="M127" s="42">
        <f aca="true" t="shared" si="91" ref="M127:M136">M126</f>
        <v>0</v>
      </c>
      <c r="N127" s="43">
        <f t="shared" si="86"/>
        <v>0</v>
      </c>
      <c r="O127" s="43">
        <f t="shared" si="87"/>
        <v>0</v>
      </c>
      <c r="P127" s="43">
        <f t="shared" si="88"/>
        <v>0</v>
      </c>
    </row>
    <row r="128" spans="1:16" ht="12.75">
      <c r="A128" s="94">
        <v>7</v>
      </c>
      <c r="B128" s="62">
        <v>2109</v>
      </c>
      <c r="C128" s="46">
        <f t="shared" si="81"/>
        <v>1.1</v>
      </c>
      <c r="D128" s="43">
        <v>979</v>
      </c>
      <c r="E128" s="47">
        <f t="shared" si="89"/>
        <v>0.3</v>
      </c>
      <c r="F128" s="43">
        <f t="shared" si="82"/>
        <v>3088</v>
      </c>
      <c r="G128" s="47">
        <f t="shared" si="83"/>
        <v>0.8</v>
      </c>
      <c r="H128" s="42">
        <v>1</v>
      </c>
      <c r="I128" s="42">
        <v>0.7</v>
      </c>
      <c r="J128" s="43">
        <f t="shared" si="84"/>
        <v>2109</v>
      </c>
      <c r="K128" s="43">
        <f t="shared" si="90"/>
        <v>685</v>
      </c>
      <c r="L128" s="43">
        <f t="shared" si="85"/>
        <v>2794</v>
      </c>
      <c r="M128" s="42">
        <f t="shared" si="91"/>
        <v>0</v>
      </c>
      <c r="N128" s="43">
        <f t="shared" si="86"/>
        <v>0</v>
      </c>
      <c r="O128" s="43">
        <f t="shared" si="87"/>
        <v>0</v>
      </c>
      <c r="P128" s="43">
        <f t="shared" si="88"/>
        <v>0</v>
      </c>
    </row>
    <row r="129" spans="1:16" ht="12.75">
      <c r="A129" s="94">
        <v>8</v>
      </c>
      <c r="B129" s="62">
        <v>1291</v>
      </c>
      <c r="C129" s="46">
        <f t="shared" si="81"/>
        <v>1.5</v>
      </c>
      <c r="D129" s="43">
        <v>155</v>
      </c>
      <c r="E129" s="47">
        <f t="shared" si="89"/>
        <v>4</v>
      </c>
      <c r="F129" s="43">
        <f t="shared" si="82"/>
        <v>1446</v>
      </c>
      <c r="G129" s="47">
        <f t="shared" si="83"/>
        <v>1.8</v>
      </c>
      <c r="H129" s="42">
        <v>1</v>
      </c>
      <c r="I129" s="42">
        <v>0.7</v>
      </c>
      <c r="J129" s="43">
        <f t="shared" si="84"/>
        <v>1291</v>
      </c>
      <c r="K129" s="43">
        <f t="shared" si="90"/>
        <v>108</v>
      </c>
      <c r="L129" s="43">
        <f t="shared" si="85"/>
        <v>1399</v>
      </c>
      <c r="M129" s="42">
        <f t="shared" si="91"/>
        <v>0</v>
      </c>
      <c r="N129" s="43">
        <f t="shared" si="86"/>
        <v>0</v>
      </c>
      <c r="O129" s="43">
        <f t="shared" si="87"/>
        <v>0</v>
      </c>
      <c r="P129" s="43">
        <f t="shared" si="88"/>
        <v>0</v>
      </c>
    </row>
    <row r="130" spans="1:16" ht="12.75">
      <c r="A130" s="94">
        <v>9</v>
      </c>
      <c r="B130" s="62">
        <v>1581</v>
      </c>
      <c r="C130" s="46">
        <f t="shared" si="81"/>
        <v>1.8</v>
      </c>
      <c r="D130" s="43">
        <v>388</v>
      </c>
      <c r="E130" s="47">
        <f t="shared" si="89"/>
        <v>-4.4</v>
      </c>
      <c r="F130" s="43">
        <f t="shared" si="82"/>
        <v>1969</v>
      </c>
      <c r="G130" s="47">
        <f t="shared" si="83"/>
        <v>0.5</v>
      </c>
      <c r="H130" s="42">
        <v>1</v>
      </c>
      <c r="I130" s="42">
        <v>0.7</v>
      </c>
      <c r="J130" s="43">
        <f t="shared" si="84"/>
        <v>1581</v>
      </c>
      <c r="K130" s="43">
        <f t="shared" si="90"/>
        <v>271</v>
      </c>
      <c r="L130" s="43">
        <f t="shared" si="85"/>
        <v>1852</v>
      </c>
      <c r="M130" s="42">
        <f t="shared" si="91"/>
        <v>0</v>
      </c>
      <c r="N130" s="43">
        <f t="shared" si="86"/>
        <v>0</v>
      </c>
      <c r="O130" s="43">
        <f t="shared" si="87"/>
        <v>0</v>
      </c>
      <c r="P130" s="43">
        <f t="shared" si="88"/>
        <v>0</v>
      </c>
    </row>
    <row r="131" spans="1:16" ht="12.75">
      <c r="A131" s="94">
        <v>10</v>
      </c>
      <c r="B131" s="62">
        <v>2182</v>
      </c>
      <c r="C131" s="46">
        <f t="shared" si="81"/>
        <v>1.4</v>
      </c>
      <c r="D131" s="43">
        <v>3113</v>
      </c>
      <c r="E131" s="47">
        <f t="shared" si="89"/>
        <v>0.5</v>
      </c>
      <c r="F131" s="43">
        <f t="shared" si="82"/>
        <v>5295</v>
      </c>
      <c r="G131" s="47">
        <f t="shared" si="83"/>
        <v>0.9</v>
      </c>
      <c r="H131" s="42">
        <v>1</v>
      </c>
      <c r="I131" s="42">
        <v>0.7</v>
      </c>
      <c r="J131" s="43">
        <f t="shared" si="84"/>
        <v>2182</v>
      </c>
      <c r="K131" s="43">
        <f t="shared" si="90"/>
        <v>2179</v>
      </c>
      <c r="L131" s="43">
        <f t="shared" si="85"/>
        <v>4361</v>
      </c>
      <c r="M131" s="42">
        <f t="shared" si="91"/>
        <v>0</v>
      </c>
      <c r="N131" s="43">
        <f t="shared" si="86"/>
        <v>0</v>
      </c>
      <c r="O131" s="43">
        <f t="shared" si="87"/>
        <v>0</v>
      </c>
      <c r="P131" s="43">
        <f t="shared" si="88"/>
        <v>0</v>
      </c>
    </row>
    <row r="132" spans="1:16" ht="12.75">
      <c r="A132" s="96">
        <v>11</v>
      </c>
      <c r="B132" s="65">
        <f>ROUNDDOWN(B115*1.006,0)</f>
        <v>685</v>
      </c>
      <c r="C132" s="46">
        <f t="shared" si="81"/>
        <v>0.6</v>
      </c>
      <c r="D132" s="65">
        <v>383</v>
      </c>
      <c r="E132" s="47">
        <f t="shared" si="89"/>
        <v>0.3</v>
      </c>
      <c r="F132" s="43">
        <f t="shared" si="82"/>
        <v>1068</v>
      </c>
      <c r="G132" s="47">
        <f t="shared" si="83"/>
        <v>0.5</v>
      </c>
      <c r="H132" s="52">
        <v>1</v>
      </c>
      <c r="I132" s="52">
        <v>0.7</v>
      </c>
      <c r="J132" s="49">
        <f>B132*H132</f>
        <v>685</v>
      </c>
      <c r="K132" s="49">
        <f t="shared" si="90"/>
        <v>268</v>
      </c>
      <c r="L132" s="49">
        <f>SUM(J132:K132)</f>
        <v>953</v>
      </c>
      <c r="M132" s="42">
        <f t="shared" si="91"/>
        <v>0</v>
      </c>
      <c r="N132" s="49">
        <f>ROUNDDOWN(J132*M132,0)</f>
        <v>0</v>
      </c>
      <c r="O132" s="49">
        <f>ROUNDDOWN(K132*M132,0)</f>
        <v>0</v>
      </c>
      <c r="P132" s="49">
        <f t="shared" si="88"/>
        <v>0</v>
      </c>
    </row>
    <row r="133" spans="1:16" ht="12.75">
      <c r="A133" s="94">
        <v>12</v>
      </c>
      <c r="B133" s="65">
        <f>ROUNDDOWN(B116*1.006,0)</f>
        <v>440</v>
      </c>
      <c r="C133" s="46">
        <f t="shared" si="81"/>
        <v>0.5</v>
      </c>
      <c r="D133" s="65">
        <v>598</v>
      </c>
      <c r="E133" s="47">
        <f t="shared" si="89"/>
        <v>0.3</v>
      </c>
      <c r="F133" s="43">
        <f t="shared" si="82"/>
        <v>1038</v>
      </c>
      <c r="G133" s="47">
        <f t="shared" si="83"/>
        <v>0.4</v>
      </c>
      <c r="H133" s="42">
        <v>1</v>
      </c>
      <c r="I133" s="42">
        <v>0.7</v>
      </c>
      <c r="J133" s="43">
        <f>B133*H133</f>
        <v>440</v>
      </c>
      <c r="K133" s="43">
        <f t="shared" si="90"/>
        <v>418</v>
      </c>
      <c r="L133" s="43">
        <f>SUM(J133:K133)</f>
        <v>858</v>
      </c>
      <c r="M133" s="42">
        <f t="shared" si="91"/>
        <v>0</v>
      </c>
      <c r="N133" s="43">
        <f>ROUNDDOWN(J133*M133,0)</f>
        <v>0</v>
      </c>
      <c r="O133" s="43">
        <f>ROUNDDOWN(K133*M133,0)</f>
        <v>0</v>
      </c>
      <c r="P133" s="43">
        <f t="shared" si="88"/>
        <v>0</v>
      </c>
    </row>
    <row r="134" spans="1:16" ht="12.75">
      <c r="A134" s="96">
        <v>1</v>
      </c>
      <c r="B134" s="65">
        <f>ROUNDDOWN(B117*1.006,0)</f>
        <v>3046</v>
      </c>
      <c r="C134" s="46">
        <f t="shared" si="81"/>
        <v>0.6</v>
      </c>
      <c r="D134" s="65">
        <v>646</v>
      </c>
      <c r="E134" s="47">
        <f t="shared" si="89"/>
        <v>0.3</v>
      </c>
      <c r="F134" s="43">
        <f t="shared" si="82"/>
        <v>3692</v>
      </c>
      <c r="G134" s="47">
        <f t="shared" si="83"/>
        <v>0.5</v>
      </c>
      <c r="H134" s="52">
        <v>1</v>
      </c>
      <c r="I134" s="52">
        <v>0.7</v>
      </c>
      <c r="J134" s="49">
        <f>B134*H134</f>
        <v>3046</v>
      </c>
      <c r="K134" s="49">
        <f t="shared" si="90"/>
        <v>452</v>
      </c>
      <c r="L134" s="49">
        <f>SUM(J134:K134)</f>
        <v>3498</v>
      </c>
      <c r="M134" s="52">
        <f t="shared" si="91"/>
        <v>0</v>
      </c>
      <c r="N134" s="49">
        <f>ROUNDDOWN(J134*M134,0)</f>
        <v>0</v>
      </c>
      <c r="O134" s="49">
        <f>ROUNDDOWN(K134*M134,0)</f>
        <v>0</v>
      </c>
      <c r="P134" s="49">
        <f>SUM(N134:O134)</f>
        <v>0</v>
      </c>
    </row>
    <row r="135" spans="1:16" ht="12.75">
      <c r="A135" s="94">
        <v>2</v>
      </c>
      <c r="B135" s="65">
        <f>ROUNDDOWN(B118*1.006,0)</f>
        <v>557</v>
      </c>
      <c r="C135" s="46">
        <f t="shared" si="81"/>
        <v>0.5</v>
      </c>
      <c r="D135" s="65">
        <v>351</v>
      </c>
      <c r="E135" s="47">
        <f t="shared" si="89"/>
        <v>0.3</v>
      </c>
      <c r="F135" s="43">
        <f t="shared" si="82"/>
        <v>908</v>
      </c>
      <c r="G135" s="47">
        <f t="shared" si="83"/>
        <v>0.4</v>
      </c>
      <c r="H135" s="42">
        <v>1</v>
      </c>
      <c r="I135" s="42">
        <v>0.7</v>
      </c>
      <c r="J135" s="43">
        <f>B135*H135</f>
        <v>557</v>
      </c>
      <c r="K135" s="43">
        <f t="shared" si="90"/>
        <v>245</v>
      </c>
      <c r="L135" s="43">
        <f>SUM(J135:K135)</f>
        <v>802</v>
      </c>
      <c r="M135" s="42">
        <f t="shared" si="91"/>
        <v>0</v>
      </c>
      <c r="N135" s="43">
        <f>ROUNDDOWN(J135*M135,0)</f>
        <v>0</v>
      </c>
      <c r="O135" s="43">
        <f>ROUNDDOWN(K135*M135,0)</f>
        <v>0</v>
      </c>
      <c r="P135" s="43">
        <f>SUM(N135:O135)</f>
        <v>0</v>
      </c>
    </row>
    <row r="136" spans="1:16" ht="12.75">
      <c r="A136" s="94">
        <v>3</v>
      </c>
      <c r="B136" s="65">
        <f>ROUNDDOWN(B119*1.006,0)</f>
        <v>1347</v>
      </c>
      <c r="C136" s="46">
        <f t="shared" si="81"/>
        <v>0.6</v>
      </c>
      <c r="D136" s="65">
        <v>749</v>
      </c>
      <c r="E136" s="47">
        <f t="shared" si="89"/>
        <v>0.3</v>
      </c>
      <c r="F136" s="43">
        <f t="shared" si="82"/>
        <v>2096</v>
      </c>
      <c r="G136" s="47">
        <f t="shared" si="83"/>
        <v>0.5</v>
      </c>
      <c r="H136" s="42">
        <v>1</v>
      </c>
      <c r="I136" s="42">
        <v>0.7</v>
      </c>
      <c r="J136" s="43">
        <f>B136*H136</f>
        <v>1347</v>
      </c>
      <c r="K136" s="43">
        <f t="shared" si="90"/>
        <v>524</v>
      </c>
      <c r="L136" s="43">
        <f>SUM(J136:K136)</f>
        <v>1871</v>
      </c>
      <c r="M136" s="42">
        <f t="shared" si="91"/>
        <v>0</v>
      </c>
      <c r="N136" s="43">
        <f>ROUNDDOWN(J136*M136,0)</f>
        <v>0</v>
      </c>
      <c r="O136" s="43">
        <f>ROUNDDOWN(K136*M136,0)</f>
        <v>0</v>
      </c>
      <c r="P136" s="43">
        <f>SUM(N136:O136)</f>
        <v>0</v>
      </c>
    </row>
    <row r="137" spans="1:18" ht="12.75">
      <c r="A137" s="94" t="s">
        <v>48</v>
      </c>
      <c r="B137" s="43">
        <f>SUM(B125:B136)</f>
        <v>24286</v>
      </c>
      <c r="C137" s="46">
        <f>ROUND((B137/B120-1)*100,1)</f>
        <v>0.6</v>
      </c>
      <c r="D137" s="43">
        <f>SUM(D125:D136)</f>
        <v>8364</v>
      </c>
      <c r="E137" s="47">
        <f t="shared" si="89"/>
        <v>0.3</v>
      </c>
      <c r="F137" s="43">
        <f t="shared" si="82"/>
        <v>32650</v>
      </c>
      <c r="G137" s="47">
        <f t="shared" si="83"/>
        <v>0.5</v>
      </c>
      <c r="H137" s="42"/>
      <c r="I137" s="42"/>
      <c r="J137" s="43">
        <f>SUM(J125:J136)</f>
        <v>24286</v>
      </c>
      <c r="K137" s="43">
        <f>SUM(K125:K136)</f>
        <v>5850</v>
      </c>
      <c r="L137" s="62">
        <f>SUM(L125:L136)</f>
        <v>30136</v>
      </c>
      <c r="M137" s="42"/>
      <c r="N137" s="43">
        <f>SUM(N125:N136)</f>
        <v>0</v>
      </c>
      <c r="O137" s="43">
        <f>SUM(O125:O136)</f>
        <v>0</v>
      </c>
      <c r="P137" s="43">
        <f>SUM(P125:P136)</f>
        <v>0</v>
      </c>
      <c r="R137" s="93">
        <f>L137*45.17</f>
        <v>1361243.12</v>
      </c>
    </row>
    <row r="138" spans="2:12" ht="12.75">
      <c r="B138" s="91">
        <f>B137-B120</f>
        <v>145</v>
      </c>
      <c r="D138" s="91">
        <f>D137-D120</f>
        <v>29</v>
      </c>
      <c r="F138" s="91">
        <f>F137-F120</f>
        <v>174</v>
      </c>
      <c r="L138" s="91">
        <f>L137-L120</f>
        <v>165</v>
      </c>
    </row>
    <row r="139" ht="14.25">
      <c r="A139" s="33" t="s">
        <v>78</v>
      </c>
    </row>
    <row r="140" spans="1:16" ht="12.75">
      <c r="A140" s="170" t="s">
        <v>40</v>
      </c>
      <c r="B140" s="159" t="s">
        <v>51</v>
      </c>
      <c r="C140" s="161"/>
      <c r="D140" s="161"/>
      <c r="E140" s="161"/>
      <c r="F140" s="161"/>
      <c r="G140" s="160"/>
      <c r="H140" s="167" t="s">
        <v>42</v>
      </c>
      <c r="I140" s="167"/>
      <c r="J140" s="167" t="s">
        <v>43</v>
      </c>
      <c r="K140" s="167"/>
      <c r="L140" s="167"/>
      <c r="M140" s="167" t="s">
        <v>44</v>
      </c>
      <c r="N140" s="167" t="s">
        <v>45</v>
      </c>
      <c r="O140" s="167"/>
      <c r="P140" s="167"/>
    </row>
    <row r="141" spans="1:16" ht="12.75">
      <c r="A141" s="171"/>
      <c r="B141" s="95" t="s">
        <v>46</v>
      </c>
      <c r="C141" s="45" t="s">
        <v>52</v>
      </c>
      <c r="D141" s="95" t="s">
        <v>47</v>
      </c>
      <c r="E141" s="45" t="s">
        <v>52</v>
      </c>
      <c r="F141" s="95" t="s">
        <v>48</v>
      </c>
      <c r="G141" s="45" t="s">
        <v>52</v>
      </c>
      <c r="H141" s="36" t="s">
        <v>46</v>
      </c>
      <c r="I141" s="36" t="s">
        <v>47</v>
      </c>
      <c r="J141" s="95" t="s">
        <v>46</v>
      </c>
      <c r="K141" s="95" t="s">
        <v>47</v>
      </c>
      <c r="L141" s="95" t="s">
        <v>48</v>
      </c>
      <c r="M141" s="162"/>
      <c r="N141" s="95" t="s">
        <v>46</v>
      </c>
      <c r="O141" s="95" t="s">
        <v>49</v>
      </c>
      <c r="P141" s="95" t="s">
        <v>48</v>
      </c>
    </row>
    <row r="142" spans="1:16" ht="12.75">
      <c r="A142" s="94">
        <v>4</v>
      </c>
      <c r="B142" s="43">
        <f>B154-SUM(B143:B153)</f>
        <v>7955</v>
      </c>
      <c r="C142" s="46">
        <f>ROUND((B142/B125-1)*100,1)</f>
        <v>0.6</v>
      </c>
      <c r="D142" s="43">
        <f>D154-SUM(D143:D153)</f>
        <v>711</v>
      </c>
      <c r="E142" s="47">
        <f aca="true" t="shared" si="92" ref="E142:E154">ROUND((D142/D125-1)*100,1)</f>
        <v>1.3</v>
      </c>
      <c r="F142" s="43">
        <f>SUM(B142,D142)</f>
        <v>8666</v>
      </c>
      <c r="G142" s="47">
        <f>ROUND((F142/F125-1)*100,1)</f>
        <v>0.7</v>
      </c>
      <c r="H142" s="42">
        <v>1</v>
      </c>
      <c r="I142" s="42">
        <v>0.7</v>
      </c>
      <c r="J142" s="43">
        <f>B142*H142</f>
        <v>7955</v>
      </c>
      <c r="K142" s="43">
        <f>K154-SUM(K143:K153)</f>
        <v>503</v>
      </c>
      <c r="L142" s="43">
        <f>SUM(J142:K142)</f>
        <v>8458</v>
      </c>
      <c r="M142" s="68"/>
      <c r="N142" s="43">
        <f>ROUNDDOWN(J142*M142,0)</f>
        <v>0</v>
      </c>
      <c r="O142" s="43">
        <f>ROUNDDOWN(K142*M142,0)</f>
        <v>0</v>
      </c>
      <c r="P142" s="43">
        <f>SUM(N142:O142)</f>
        <v>0</v>
      </c>
    </row>
    <row r="143" spans="1:16" ht="12.75">
      <c r="A143" s="94">
        <v>5</v>
      </c>
      <c r="B143" s="62">
        <f aca="true" t="shared" si="93" ref="B143:B154">ROUNDDOWN(B126*1.006,0)</f>
        <v>1284</v>
      </c>
      <c r="C143" s="46">
        <f aca="true" t="shared" si="94" ref="C143:C154">ROUND((B143/B126-1)*100,1)</f>
        <v>0.5</v>
      </c>
      <c r="D143" s="43">
        <f aca="true" t="shared" si="95" ref="D143:D154">ROUNDDOWN(D126*1.004,0)</f>
        <v>173</v>
      </c>
      <c r="E143" s="47">
        <f t="shared" si="92"/>
        <v>0</v>
      </c>
      <c r="F143" s="43">
        <f aca="true" t="shared" si="96" ref="F143:F152">SUM(B143,D143)</f>
        <v>1457</v>
      </c>
      <c r="G143" s="47">
        <f aca="true" t="shared" si="97" ref="G143:G153">ROUND((F143/F126-1)*100,1)</f>
        <v>0.5</v>
      </c>
      <c r="H143" s="42">
        <v>1</v>
      </c>
      <c r="I143" s="42">
        <v>0.7</v>
      </c>
      <c r="J143" s="43">
        <f aca="true" t="shared" si="98" ref="J143:J148">B143*H143</f>
        <v>1284</v>
      </c>
      <c r="K143" s="43">
        <f aca="true" t="shared" si="99" ref="K143:K153">ROUNDDOWN(D143*I143,0)</f>
        <v>121</v>
      </c>
      <c r="L143" s="43">
        <f aca="true" t="shared" si="100" ref="L143:L148">SUM(J143:K143)</f>
        <v>1405</v>
      </c>
      <c r="M143" s="42">
        <f>M142</f>
        <v>0</v>
      </c>
      <c r="N143" s="43">
        <f aca="true" t="shared" si="101" ref="N143:N148">ROUNDDOWN(J143*M143,0)</f>
        <v>0</v>
      </c>
      <c r="O143" s="43">
        <f aca="true" t="shared" si="102" ref="O143:O148">ROUNDDOWN(K143*M143,0)</f>
        <v>0</v>
      </c>
      <c r="P143" s="43">
        <f aca="true" t="shared" si="103" ref="P143:P150">SUM(N143:O143)</f>
        <v>0</v>
      </c>
    </row>
    <row r="144" spans="1:16" ht="12.75">
      <c r="A144" s="94">
        <v>6</v>
      </c>
      <c r="B144" s="62">
        <f>ROUNDDOWN(B127*1.006,0)</f>
        <v>1878</v>
      </c>
      <c r="C144" s="46">
        <f t="shared" si="94"/>
        <v>0.6</v>
      </c>
      <c r="D144" s="43">
        <f t="shared" si="95"/>
        <v>127</v>
      </c>
      <c r="E144" s="47">
        <f t="shared" si="92"/>
        <v>0</v>
      </c>
      <c r="F144" s="43">
        <f t="shared" si="96"/>
        <v>2005</v>
      </c>
      <c r="G144" s="47">
        <f t="shared" si="97"/>
        <v>0.6</v>
      </c>
      <c r="H144" s="42">
        <v>1</v>
      </c>
      <c r="I144" s="42">
        <v>0.7</v>
      </c>
      <c r="J144" s="43">
        <f t="shared" si="98"/>
        <v>1878</v>
      </c>
      <c r="K144" s="43">
        <f t="shared" si="99"/>
        <v>88</v>
      </c>
      <c r="L144" s="43">
        <f t="shared" si="100"/>
        <v>1966</v>
      </c>
      <c r="M144" s="42">
        <f aca="true" t="shared" si="104" ref="M144:M153">M143</f>
        <v>0</v>
      </c>
      <c r="N144" s="43">
        <f t="shared" si="101"/>
        <v>0</v>
      </c>
      <c r="O144" s="43">
        <f t="shared" si="102"/>
        <v>0</v>
      </c>
      <c r="P144" s="43">
        <f t="shared" si="103"/>
        <v>0</v>
      </c>
    </row>
    <row r="145" spans="1:16" ht="12.75">
      <c r="A145" s="94">
        <v>7</v>
      </c>
      <c r="B145" s="62">
        <f t="shared" si="93"/>
        <v>2121</v>
      </c>
      <c r="C145" s="46">
        <f t="shared" si="94"/>
        <v>0.6</v>
      </c>
      <c r="D145" s="43">
        <f t="shared" si="95"/>
        <v>982</v>
      </c>
      <c r="E145" s="47">
        <f t="shared" si="92"/>
        <v>0.3</v>
      </c>
      <c r="F145" s="43">
        <f t="shared" si="96"/>
        <v>3103</v>
      </c>
      <c r="G145" s="47">
        <f t="shared" si="97"/>
        <v>0.5</v>
      </c>
      <c r="H145" s="42">
        <v>1</v>
      </c>
      <c r="I145" s="42">
        <v>0.7</v>
      </c>
      <c r="J145" s="43">
        <f t="shared" si="98"/>
        <v>2121</v>
      </c>
      <c r="K145" s="43">
        <f t="shared" si="99"/>
        <v>687</v>
      </c>
      <c r="L145" s="43">
        <f t="shared" si="100"/>
        <v>2808</v>
      </c>
      <c r="M145" s="42">
        <f t="shared" si="104"/>
        <v>0</v>
      </c>
      <c r="N145" s="43">
        <f t="shared" si="101"/>
        <v>0</v>
      </c>
      <c r="O145" s="43">
        <f t="shared" si="102"/>
        <v>0</v>
      </c>
      <c r="P145" s="43">
        <f t="shared" si="103"/>
        <v>0</v>
      </c>
    </row>
    <row r="146" spans="1:16" ht="12.75">
      <c r="A146" s="94">
        <v>8</v>
      </c>
      <c r="B146" s="62">
        <f t="shared" si="93"/>
        <v>1298</v>
      </c>
      <c r="C146" s="46">
        <f t="shared" si="94"/>
        <v>0.5</v>
      </c>
      <c r="D146" s="43">
        <f t="shared" si="95"/>
        <v>155</v>
      </c>
      <c r="E146" s="47">
        <f t="shared" si="92"/>
        <v>0</v>
      </c>
      <c r="F146" s="43">
        <f t="shared" si="96"/>
        <v>1453</v>
      </c>
      <c r="G146" s="47">
        <f t="shared" si="97"/>
        <v>0.5</v>
      </c>
      <c r="H146" s="42">
        <v>1</v>
      </c>
      <c r="I146" s="42">
        <v>0.7</v>
      </c>
      <c r="J146" s="43">
        <f t="shared" si="98"/>
        <v>1298</v>
      </c>
      <c r="K146" s="43">
        <f t="shared" si="99"/>
        <v>108</v>
      </c>
      <c r="L146" s="43">
        <f t="shared" si="100"/>
        <v>1406</v>
      </c>
      <c r="M146" s="42">
        <f t="shared" si="104"/>
        <v>0</v>
      </c>
      <c r="N146" s="43">
        <f t="shared" si="101"/>
        <v>0</v>
      </c>
      <c r="O146" s="43">
        <f t="shared" si="102"/>
        <v>0</v>
      </c>
      <c r="P146" s="43">
        <f t="shared" si="103"/>
        <v>0</v>
      </c>
    </row>
    <row r="147" spans="1:16" ht="12.75">
      <c r="A147" s="94">
        <v>9</v>
      </c>
      <c r="B147" s="62">
        <f t="shared" si="93"/>
        <v>1590</v>
      </c>
      <c r="C147" s="46">
        <f t="shared" si="94"/>
        <v>0.6</v>
      </c>
      <c r="D147" s="43">
        <f t="shared" si="95"/>
        <v>389</v>
      </c>
      <c r="E147" s="47">
        <f t="shared" si="92"/>
        <v>0.3</v>
      </c>
      <c r="F147" s="43">
        <f t="shared" si="96"/>
        <v>1979</v>
      </c>
      <c r="G147" s="47">
        <f t="shared" si="97"/>
        <v>0.5</v>
      </c>
      <c r="H147" s="42">
        <v>1</v>
      </c>
      <c r="I147" s="42">
        <v>0.7</v>
      </c>
      <c r="J147" s="43">
        <f t="shared" si="98"/>
        <v>1590</v>
      </c>
      <c r="K147" s="43">
        <f t="shared" si="99"/>
        <v>272</v>
      </c>
      <c r="L147" s="43">
        <f t="shared" si="100"/>
        <v>1862</v>
      </c>
      <c r="M147" s="42">
        <f t="shared" si="104"/>
        <v>0</v>
      </c>
      <c r="N147" s="43">
        <f t="shared" si="101"/>
        <v>0</v>
      </c>
      <c r="O147" s="43">
        <f t="shared" si="102"/>
        <v>0</v>
      </c>
      <c r="P147" s="43">
        <f t="shared" si="103"/>
        <v>0</v>
      </c>
    </row>
    <row r="148" spans="1:16" ht="12.75">
      <c r="A148" s="94">
        <v>10</v>
      </c>
      <c r="B148" s="62">
        <f t="shared" si="93"/>
        <v>2195</v>
      </c>
      <c r="C148" s="46">
        <f t="shared" si="94"/>
        <v>0.6</v>
      </c>
      <c r="D148" s="43">
        <f t="shared" si="95"/>
        <v>3125</v>
      </c>
      <c r="E148" s="47">
        <f t="shared" si="92"/>
        <v>0.4</v>
      </c>
      <c r="F148" s="43">
        <f t="shared" si="96"/>
        <v>5320</v>
      </c>
      <c r="G148" s="47">
        <f t="shared" si="97"/>
        <v>0.5</v>
      </c>
      <c r="H148" s="42">
        <v>1</v>
      </c>
      <c r="I148" s="42">
        <v>0.7</v>
      </c>
      <c r="J148" s="43">
        <f t="shared" si="98"/>
        <v>2195</v>
      </c>
      <c r="K148" s="43">
        <f t="shared" si="99"/>
        <v>2187</v>
      </c>
      <c r="L148" s="43">
        <f t="shared" si="100"/>
        <v>4382</v>
      </c>
      <c r="M148" s="42">
        <f t="shared" si="104"/>
        <v>0</v>
      </c>
      <c r="N148" s="43">
        <f t="shared" si="101"/>
        <v>0</v>
      </c>
      <c r="O148" s="43">
        <f t="shared" si="102"/>
        <v>0</v>
      </c>
      <c r="P148" s="43">
        <f t="shared" si="103"/>
        <v>0</v>
      </c>
    </row>
    <row r="149" spans="1:16" ht="12.75">
      <c r="A149" s="96">
        <v>11</v>
      </c>
      <c r="B149" s="62">
        <f t="shared" si="93"/>
        <v>689</v>
      </c>
      <c r="C149" s="46">
        <f t="shared" si="94"/>
        <v>0.6</v>
      </c>
      <c r="D149" s="43">
        <f t="shared" si="95"/>
        <v>384</v>
      </c>
      <c r="E149" s="47">
        <f t="shared" si="92"/>
        <v>0.3</v>
      </c>
      <c r="F149" s="43">
        <f t="shared" si="96"/>
        <v>1073</v>
      </c>
      <c r="G149" s="47">
        <f t="shared" si="97"/>
        <v>0.5</v>
      </c>
      <c r="H149" s="52">
        <v>1</v>
      </c>
      <c r="I149" s="52">
        <v>0.7</v>
      </c>
      <c r="J149" s="49">
        <f>B149*H149</f>
        <v>689</v>
      </c>
      <c r="K149" s="49">
        <f t="shared" si="99"/>
        <v>268</v>
      </c>
      <c r="L149" s="49">
        <f>SUM(J149:K149)</f>
        <v>957</v>
      </c>
      <c r="M149" s="42">
        <f t="shared" si="104"/>
        <v>0</v>
      </c>
      <c r="N149" s="49">
        <f>ROUNDDOWN(J149*M149,0)</f>
        <v>0</v>
      </c>
      <c r="O149" s="49">
        <f>ROUNDDOWN(K149*M149,0)</f>
        <v>0</v>
      </c>
      <c r="P149" s="49">
        <f t="shared" si="103"/>
        <v>0</v>
      </c>
    </row>
    <row r="150" spans="1:16" ht="12.75">
      <c r="A150" s="94">
        <v>12</v>
      </c>
      <c r="B150" s="62">
        <f t="shared" si="93"/>
        <v>442</v>
      </c>
      <c r="C150" s="46">
        <f t="shared" si="94"/>
        <v>0.5</v>
      </c>
      <c r="D150" s="43">
        <f t="shared" si="95"/>
        <v>600</v>
      </c>
      <c r="E150" s="47">
        <f t="shared" si="92"/>
        <v>0.3</v>
      </c>
      <c r="F150" s="43">
        <f t="shared" si="96"/>
        <v>1042</v>
      </c>
      <c r="G150" s="47">
        <f t="shared" si="97"/>
        <v>0.4</v>
      </c>
      <c r="H150" s="42">
        <v>1</v>
      </c>
      <c r="I150" s="42">
        <v>0.7</v>
      </c>
      <c r="J150" s="43">
        <f>B150*H150</f>
        <v>442</v>
      </c>
      <c r="K150" s="43">
        <f t="shared" si="99"/>
        <v>420</v>
      </c>
      <c r="L150" s="43">
        <f>SUM(J150:K150)</f>
        <v>862</v>
      </c>
      <c r="M150" s="42">
        <f t="shared" si="104"/>
        <v>0</v>
      </c>
      <c r="N150" s="43">
        <f>ROUNDDOWN(J150*M150,0)</f>
        <v>0</v>
      </c>
      <c r="O150" s="43">
        <f>ROUNDDOWN(K150*M150,0)</f>
        <v>0</v>
      </c>
      <c r="P150" s="43">
        <f t="shared" si="103"/>
        <v>0</v>
      </c>
    </row>
    <row r="151" spans="1:16" ht="12.75">
      <c r="A151" s="96">
        <v>1</v>
      </c>
      <c r="B151" s="62">
        <f t="shared" si="93"/>
        <v>3064</v>
      </c>
      <c r="C151" s="46">
        <f t="shared" si="94"/>
        <v>0.6</v>
      </c>
      <c r="D151" s="43">
        <f t="shared" si="95"/>
        <v>648</v>
      </c>
      <c r="E151" s="47">
        <f t="shared" si="92"/>
        <v>0.3</v>
      </c>
      <c r="F151" s="43">
        <f t="shared" si="96"/>
        <v>3712</v>
      </c>
      <c r="G151" s="47">
        <f t="shared" si="97"/>
        <v>0.5</v>
      </c>
      <c r="H151" s="52">
        <v>1</v>
      </c>
      <c r="I151" s="52">
        <v>0.7</v>
      </c>
      <c r="J151" s="49">
        <f>B151*H151</f>
        <v>3064</v>
      </c>
      <c r="K151" s="49">
        <f t="shared" si="99"/>
        <v>453</v>
      </c>
      <c r="L151" s="49">
        <f>SUM(J151:K151)</f>
        <v>3517</v>
      </c>
      <c r="M151" s="52">
        <f t="shared" si="104"/>
        <v>0</v>
      </c>
      <c r="N151" s="49">
        <f>ROUNDDOWN(J151*M151,0)</f>
        <v>0</v>
      </c>
      <c r="O151" s="49">
        <f>ROUNDDOWN(K151*M151,0)</f>
        <v>0</v>
      </c>
      <c r="P151" s="49">
        <f>SUM(N151:O151)</f>
        <v>0</v>
      </c>
    </row>
    <row r="152" spans="1:16" ht="12.75">
      <c r="A152" s="94">
        <v>2</v>
      </c>
      <c r="B152" s="62">
        <f t="shared" si="93"/>
        <v>560</v>
      </c>
      <c r="C152" s="46">
        <f t="shared" si="94"/>
        <v>0.5</v>
      </c>
      <c r="D152" s="43">
        <f t="shared" si="95"/>
        <v>352</v>
      </c>
      <c r="E152" s="47">
        <f t="shared" si="92"/>
        <v>0.3</v>
      </c>
      <c r="F152" s="43">
        <f t="shared" si="96"/>
        <v>912</v>
      </c>
      <c r="G152" s="47">
        <f t="shared" si="97"/>
        <v>0.4</v>
      </c>
      <c r="H152" s="42">
        <v>1</v>
      </c>
      <c r="I152" s="42">
        <v>0.7</v>
      </c>
      <c r="J152" s="43">
        <f>B152*H152</f>
        <v>560</v>
      </c>
      <c r="K152" s="43">
        <f t="shared" si="99"/>
        <v>246</v>
      </c>
      <c r="L152" s="43">
        <f>SUM(J152:K152)</f>
        <v>806</v>
      </c>
      <c r="M152" s="42">
        <f t="shared" si="104"/>
        <v>0</v>
      </c>
      <c r="N152" s="43">
        <f>ROUNDDOWN(J152*M152,0)</f>
        <v>0</v>
      </c>
      <c r="O152" s="43">
        <f>ROUNDDOWN(K152*M152,0)</f>
        <v>0</v>
      </c>
      <c r="P152" s="43">
        <f>SUM(N152:O152)</f>
        <v>0</v>
      </c>
    </row>
    <row r="153" spans="1:16" ht="12.75">
      <c r="A153" s="94">
        <v>3</v>
      </c>
      <c r="B153" s="62">
        <f>ROUNDDOWN(B136*1.006,0)</f>
        <v>1355</v>
      </c>
      <c r="C153" s="46">
        <f t="shared" si="94"/>
        <v>0.6</v>
      </c>
      <c r="D153" s="43">
        <f t="shared" si="95"/>
        <v>751</v>
      </c>
      <c r="E153" s="47">
        <f t="shared" si="92"/>
        <v>0.3</v>
      </c>
      <c r="F153" s="43">
        <f>SUM(B153,D153)</f>
        <v>2106</v>
      </c>
      <c r="G153" s="47">
        <f t="shared" si="97"/>
        <v>0.5</v>
      </c>
      <c r="H153" s="42">
        <v>1</v>
      </c>
      <c r="I153" s="42">
        <v>0.7</v>
      </c>
      <c r="J153" s="43">
        <f>B153*H153</f>
        <v>1355</v>
      </c>
      <c r="K153" s="43">
        <f t="shared" si="99"/>
        <v>525</v>
      </c>
      <c r="L153" s="43">
        <f>SUM(J153:K153)</f>
        <v>1880</v>
      </c>
      <c r="M153" s="42">
        <f t="shared" si="104"/>
        <v>0</v>
      </c>
      <c r="N153" s="43">
        <f>ROUNDDOWN(J153*M153,0)</f>
        <v>0</v>
      </c>
      <c r="O153" s="43">
        <f>ROUNDDOWN(K153*M153,0)</f>
        <v>0</v>
      </c>
      <c r="P153" s="43">
        <f>SUM(N153:O153)</f>
        <v>0</v>
      </c>
    </row>
    <row r="154" spans="1:18" ht="12.75">
      <c r="A154" s="94" t="s">
        <v>48</v>
      </c>
      <c r="B154" s="43">
        <f t="shared" si="93"/>
        <v>24431</v>
      </c>
      <c r="C154" s="46">
        <f t="shared" si="94"/>
        <v>0.6</v>
      </c>
      <c r="D154" s="43">
        <f t="shared" si="95"/>
        <v>8397</v>
      </c>
      <c r="E154" s="47">
        <f t="shared" si="92"/>
        <v>0.4</v>
      </c>
      <c r="F154" s="43">
        <f>SUM(B154,D154)</f>
        <v>32828</v>
      </c>
      <c r="G154" s="47">
        <f>ROUND((F154/F137-1)*100,1)</f>
        <v>0.5</v>
      </c>
      <c r="H154" s="42"/>
      <c r="I154" s="42"/>
      <c r="J154" s="43">
        <f>SUM(J142:J153)</f>
        <v>24431</v>
      </c>
      <c r="K154" s="43">
        <f>ROUNDDOWN(D154*0.7,0)+1</f>
        <v>5878</v>
      </c>
      <c r="L154" s="92">
        <f>SUM(L142:L153)</f>
        <v>30309</v>
      </c>
      <c r="M154" s="42"/>
      <c r="N154" s="43">
        <f>SUM(N142:N153)</f>
        <v>0</v>
      </c>
      <c r="O154" s="43">
        <f>SUM(O142:O153)</f>
        <v>0</v>
      </c>
      <c r="P154" s="43">
        <f>SUM(P142:P153)</f>
        <v>0</v>
      </c>
      <c r="R154" s="93">
        <f>L154*45.17</f>
        <v>1369057.53</v>
      </c>
    </row>
    <row r="155" spans="2:12" ht="12.75">
      <c r="B155" s="91">
        <f>B154-B137</f>
        <v>145</v>
      </c>
      <c r="D155" s="91">
        <f>D154-D137</f>
        <v>33</v>
      </c>
      <c r="F155" s="91">
        <f>F154-F137</f>
        <v>178</v>
      </c>
      <c r="L155" s="91">
        <f>L154-L137</f>
        <v>173</v>
      </c>
    </row>
    <row r="156" spans="2:12" ht="12.75">
      <c r="B156" s="91"/>
      <c r="D156" s="91"/>
      <c r="L156" s="91"/>
    </row>
    <row r="157" ht="12.75">
      <c r="A157" t="s">
        <v>55</v>
      </c>
    </row>
    <row r="158" ht="12.75">
      <c r="A158" t="s">
        <v>79</v>
      </c>
    </row>
    <row r="159" ht="12.75">
      <c r="A159" t="s">
        <v>80</v>
      </c>
    </row>
  </sheetData>
  <sheetProtection/>
  <mergeCells count="54">
    <mergeCell ref="A140:A141"/>
    <mergeCell ref="B140:G140"/>
    <mergeCell ref="H140:I140"/>
    <mergeCell ref="J140:L140"/>
    <mergeCell ref="M140:M141"/>
    <mergeCell ref="N140:P140"/>
    <mergeCell ref="A123:A124"/>
    <mergeCell ref="B123:G123"/>
    <mergeCell ref="H123:I123"/>
    <mergeCell ref="J123:L123"/>
    <mergeCell ref="M123:M124"/>
    <mergeCell ref="N123:P123"/>
    <mergeCell ref="A106:A107"/>
    <mergeCell ref="B106:G106"/>
    <mergeCell ref="H106:I106"/>
    <mergeCell ref="J106:L106"/>
    <mergeCell ref="M106:M107"/>
    <mergeCell ref="N106:P106"/>
    <mergeCell ref="A89:A90"/>
    <mergeCell ref="B89:G89"/>
    <mergeCell ref="H89:I89"/>
    <mergeCell ref="J89:L89"/>
    <mergeCell ref="M89:M90"/>
    <mergeCell ref="N89:P89"/>
    <mergeCell ref="A72:A73"/>
    <mergeCell ref="B72:G72"/>
    <mergeCell ref="H72:I72"/>
    <mergeCell ref="J72:L72"/>
    <mergeCell ref="M72:M73"/>
    <mergeCell ref="N72:P72"/>
    <mergeCell ref="A55:A56"/>
    <mergeCell ref="B55:G55"/>
    <mergeCell ref="H55:I55"/>
    <mergeCell ref="J55:L55"/>
    <mergeCell ref="M55:M56"/>
    <mergeCell ref="N55:P55"/>
    <mergeCell ref="A38:A39"/>
    <mergeCell ref="B38:G38"/>
    <mergeCell ref="H38:I38"/>
    <mergeCell ref="J38:L38"/>
    <mergeCell ref="M38:M39"/>
    <mergeCell ref="N38:P38"/>
    <mergeCell ref="A21:A22"/>
    <mergeCell ref="B21:G21"/>
    <mergeCell ref="H21:I21"/>
    <mergeCell ref="J21:L21"/>
    <mergeCell ref="M21:M22"/>
    <mergeCell ref="N21:P21"/>
    <mergeCell ref="A4:A5"/>
    <mergeCell ref="B4:G4"/>
    <mergeCell ref="H4:I4"/>
    <mergeCell ref="J4:L4"/>
    <mergeCell ref="M4:M5"/>
    <mergeCell ref="N4:P4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view="pageBreakPreview" zoomScale="85" zoomScaleNormal="85" zoomScaleSheetLayoutView="85" zoomScalePageLayoutView="0" workbookViewId="0" topLeftCell="A94">
      <selection activeCell="L120" sqref="L120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 hidden="1">
      <c r="A3" s="33" t="s">
        <v>39</v>
      </c>
    </row>
    <row r="4" spans="1:16" ht="12.75" hidden="1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 hidden="1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74" t="s">
        <v>46</v>
      </c>
      <c r="K5" s="74" t="s">
        <v>47</v>
      </c>
      <c r="L5" s="74" t="s">
        <v>48</v>
      </c>
      <c r="M5" s="163"/>
      <c r="N5" s="74" t="s">
        <v>46</v>
      </c>
      <c r="O5" s="74" t="s">
        <v>49</v>
      </c>
      <c r="P5" s="74" t="s">
        <v>48</v>
      </c>
    </row>
    <row r="6" spans="1:16" ht="12.75" hidden="1">
      <c r="A6" s="73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 hidden="1">
      <c r="A7" s="73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 hidden="1">
      <c r="A8" s="73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 hidden="1">
      <c r="A9" s="73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 hidden="1">
      <c r="A10" s="73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 hidden="1">
      <c r="A11" s="73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 hidden="1">
      <c r="A12" s="73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 hidden="1">
      <c r="A13" s="73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 hidden="1">
      <c r="A14" s="73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 hidden="1">
      <c r="A15" s="73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 hidden="1">
      <c r="A16" s="73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 hidden="1">
      <c r="A17" s="73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 hidden="1">
      <c r="A18" s="73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 hidden="1">
      <c r="R19" s="44"/>
    </row>
    <row r="20" spans="1:18" ht="14.25" hidden="1">
      <c r="A20" s="33" t="s">
        <v>50</v>
      </c>
      <c r="R20" s="44"/>
    </row>
    <row r="21" spans="1:18" ht="12.75" hidden="1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 hidden="1">
      <c r="A22" s="166"/>
      <c r="B22" s="74" t="s">
        <v>46</v>
      </c>
      <c r="C22" s="45" t="s">
        <v>52</v>
      </c>
      <c r="D22" s="74" t="s">
        <v>47</v>
      </c>
      <c r="E22" s="45" t="s">
        <v>52</v>
      </c>
      <c r="F22" s="74" t="s">
        <v>48</v>
      </c>
      <c r="G22" s="45" t="s">
        <v>52</v>
      </c>
      <c r="H22" s="36" t="s">
        <v>46</v>
      </c>
      <c r="I22" s="36" t="s">
        <v>47</v>
      </c>
      <c r="J22" s="74" t="s">
        <v>46</v>
      </c>
      <c r="K22" s="74" t="s">
        <v>47</v>
      </c>
      <c r="L22" s="74" t="s">
        <v>48</v>
      </c>
      <c r="M22" s="162"/>
      <c r="N22" s="74" t="s">
        <v>46</v>
      </c>
      <c r="O22" s="74" t="s">
        <v>49</v>
      </c>
      <c r="P22" s="74" t="s">
        <v>48</v>
      </c>
      <c r="R22" s="44"/>
    </row>
    <row r="23" spans="1:18" ht="12.75" hidden="1">
      <c r="A23" s="73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 hidden="1">
      <c r="A24" s="73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 hidden="1">
      <c r="A25" s="73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 hidden="1">
      <c r="A26" s="73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 hidden="1">
      <c r="A27" s="73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 hidden="1">
      <c r="A28" s="73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 hidden="1">
      <c r="A29" s="73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 hidden="1">
      <c r="A30" s="75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 hidden="1">
      <c r="A31" s="73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 hidden="1">
      <c r="A32" s="75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 hidden="1">
      <c r="A33" s="73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 hidden="1">
      <c r="A34" s="73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 hidden="1">
      <c r="A35" s="73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 hidden="1">
      <c r="R36" s="44"/>
    </row>
    <row r="37" spans="1:18" ht="14.25">
      <c r="A37" s="33" t="s">
        <v>53</v>
      </c>
      <c r="R37" s="44"/>
    </row>
    <row r="38" spans="1:18" ht="12.75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>
      <c r="A39" s="166"/>
      <c r="B39" s="74" t="s">
        <v>46</v>
      </c>
      <c r="C39" s="45" t="s">
        <v>52</v>
      </c>
      <c r="D39" s="74" t="s">
        <v>47</v>
      </c>
      <c r="E39" s="45" t="s">
        <v>52</v>
      </c>
      <c r="F39" s="74" t="s">
        <v>48</v>
      </c>
      <c r="G39" s="45" t="s">
        <v>52</v>
      </c>
      <c r="H39" s="36" t="s">
        <v>46</v>
      </c>
      <c r="I39" s="36" t="s">
        <v>47</v>
      </c>
      <c r="J39" s="74" t="s">
        <v>46</v>
      </c>
      <c r="K39" s="74" t="s">
        <v>47</v>
      </c>
      <c r="L39" s="74" t="s">
        <v>48</v>
      </c>
      <c r="M39" s="162"/>
      <c r="N39" s="74" t="s">
        <v>46</v>
      </c>
      <c r="O39" s="74" t="s">
        <v>49</v>
      </c>
      <c r="P39" s="74" t="s">
        <v>48</v>
      </c>
      <c r="R39" s="44"/>
    </row>
    <row r="40" spans="1:18" ht="12.75">
      <c r="A40" s="73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>
      <c r="A41" s="73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>
      <c r="A42" s="73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>
      <c r="A43" s="73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>
      <c r="A44" s="73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>
      <c r="A45" s="73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>
      <c r="A46" s="73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>
      <c r="A47" s="75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>
      <c r="A48" s="74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>
      <c r="A49" s="73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>
      <c r="A50" s="73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>
      <c r="A51" s="73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>
      <c r="A52" s="73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>
      <c r="B53" s="66"/>
      <c r="D53" s="67"/>
      <c r="R53" s="44"/>
    </row>
    <row r="54" spans="1:18" ht="14.25">
      <c r="A54" s="33" t="s">
        <v>58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74" t="s">
        <v>46</v>
      </c>
      <c r="C56" s="45" t="s">
        <v>52</v>
      </c>
      <c r="D56" s="74" t="s">
        <v>47</v>
      </c>
      <c r="E56" s="45" t="s">
        <v>52</v>
      </c>
      <c r="F56" s="74" t="s">
        <v>48</v>
      </c>
      <c r="G56" s="45" t="s">
        <v>52</v>
      </c>
      <c r="H56" s="36" t="s">
        <v>46</v>
      </c>
      <c r="I56" s="36" t="s">
        <v>47</v>
      </c>
      <c r="J56" s="74" t="s">
        <v>46</v>
      </c>
      <c r="K56" s="74" t="s">
        <v>47</v>
      </c>
      <c r="L56" s="74" t="s">
        <v>48</v>
      </c>
      <c r="M56" s="162"/>
      <c r="N56" s="74" t="s">
        <v>46</v>
      </c>
      <c r="O56" s="74" t="s">
        <v>49</v>
      </c>
      <c r="P56" s="74" t="s">
        <v>48</v>
      </c>
      <c r="R56" s="44"/>
    </row>
    <row r="57" spans="1:18" ht="12.75">
      <c r="A57" s="73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>
      <c r="A58" s="73">
        <v>5</v>
      </c>
      <c r="B58" s="43">
        <v>1212</v>
      </c>
      <c r="C58" s="46">
        <f t="shared" si="33"/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>
      <c r="A59" s="73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>
      <c r="A60" s="73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>
      <c r="A61" s="73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>
      <c r="A62" s="73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>
      <c r="A63" s="73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>
      <c r="A64" s="75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>
      <c r="A65" s="73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>
      <c r="A66" s="75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>
      <c r="A67" s="73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>
      <c r="A68" s="73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>
      <c r="A69" s="73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12" ht="12.75">
      <c r="B70" s="91">
        <f>B69-B52</f>
        <v>261</v>
      </c>
      <c r="D70" s="91">
        <f>D69-D52</f>
        <v>449</v>
      </c>
      <c r="L70" s="91">
        <f>L69-L52</f>
        <v>577</v>
      </c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74" t="s">
        <v>46</v>
      </c>
      <c r="C73" s="45" t="s">
        <v>52</v>
      </c>
      <c r="D73" s="74" t="s">
        <v>47</v>
      </c>
      <c r="E73" s="45" t="s">
        <v>52</v>
      </c>
      <c r="F73" s="74" t="s">
        <v>48</v>
      </c>
      <c r="G73" s="45" t="s">
        <v>52</v>
      </c>
      <c r="H73" s="36" t="s">
        <v>46</v>
      </c>
      <c r="I73" s="36" t="s">
        <v>47</v>
      </c>
      <c r="J73" s="74" t="s">
        <v>46</v>
      </c>
      <c r="K73" s="74" t="s">
        <v>47</v>
      </c>
      <c r="L73" s="74" t="s">
        <v>48</v>
      </c>
      <c r="M73" s="162"/>
      <c r="N73" s="74" t="s">
        <v>46</v>
      </c>
      <c r="O73" s="74" t="s">
        <v>49</v>
      </c>
      <c r="P73" s="74" t="s">
        <v>48</v>
      </c>
    </row>
    <row r="74" spans="1:18" ht="12.75">
      <c r="A74" s="73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73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73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73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73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73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73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75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73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75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73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73">
        <v>3</v>
      </c>
      <c r="B85" s="62">
        <v>1326</v>
      </c>
      <c r="C85" s="64">
        <f t="shared" si="46"/>
        <v>1.8</v>
      </c>
      <c r="D85" s="62">
        <v>711</v>
      </c>
      <c r="E85" s="63">
        <f t="shared" si="47"/>
        <v>-1.1</v>
      </c>
      <c r="F85" s="43">
        <f>SUM(B85,D85)</f>
        <v>2037</v>
      </c>
      <c r="G85" s="63">
        <f t="shared" si="49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0.4554772581678411</v>
      </c>
    </row>
    <row r="86" spans="1:18" ht="12.75">
      <c r="A86" s="73" t="s">
        <v>48</v>
      </c>
      <c r="B86" s="43">
        <f>SUM(B74:B85)</f>
        <v>23992</v>
      </c>
      <c r="C86" s="46">
        <f t="shared" si="46"/>
        <v>1.2</v>
      </c>
      <c r="D86" s="43">
        <f>SUM(D74:D85)</f>
        <v>7832</v>
      </c>
      <c r="E86" s="63">
        <f t="shared" si="47"/>
        <v>4.1</v>
      </c>
      <c r="F86" s="43">
        <f>SUM(F74:F85)</f>
        <v>31824</v>
      </c>
      <c r="G86" s="63">
        <f t="shared" si="49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0.3282068474206931</v>
      </c>
    </row>
    <row r="87" spans="2:12" ht="12.75">
      <c r="B87" s="91">
        <f>B86-B69</f>
        <v>294</v>
      </c>
      <c r="D87" s="91">
        <f>D86-D69</f>
        <v>308</v>
      </c>
      <c r="L87" s="91">
        <f>L86-L69</f>
        <v>509</v>
      </c>
    </row>
    <row r="88" ht="14.25">
      <c r="A88" s="33" t="s">
        <v>68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74" t="s">
        <v>46</v>
      </c>
      <c r="C90" s="45" t="s">
        <v>52</v>
      </c>
      <c r="D90" s="74" t="s">
        <v>47</v>
      </c>
      <c r="E90" s="45" t="s">
        <v>52</v>
      </c>
      <c r="F90" s="74" t="s">
        <v>48</v>
      </c>
      <c r="G90" s="45" t="s">
        <v>52</v>
      </c>
      <c r="H90" s="36" t="s">
        <v>46</v>
      </c>
      <c r="I90" s="36" t="s">
        <v>47</v>
      </c>
      <c r="J90" s="74" t="s">
        <v>46</v>
      </c>
      <c r="K90" s="74" t="s">
        <v>47</v>
      </c>
      <c r="L90" s="74" t="s">
        <v>48</v>
      </c>
      <c r="M90" s="162"/>
      <c r="N90" s="74" t="s">
        <v>46</v>
      </c>
      <c r="O90" s="74" t="s">
        <v>49</v>
      </c>
      <c r="P90" s="74" t="s">
        <v>48</v>
      </c>
    </row>
    <row r="91" spans="1:16" ht="12.75">
      <c r="A91" s="73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</row>
    <row r="92" spans="1:16" ht="12.75">
      <c r="A92" s="73">
        <v>5</v>
      </c>
      <c r="B92" s="43">
        <v>1238</v>
      </c>
      <c r="C92" s="46">
        <f aca="true" t="shared" si="59" ref="C92:C102">ROUND((B92/B75-1)*100,1)</f>
        <v>-0.5</v>
      </c>
      <c r="D92" s="43">
        <v>160</v>
      </c>
      <c r="E92" s="47">
        <f aca="true" t="shared" si="60" ref="E92:E103">ROUND((D92/D75-1)*100,1)</f>
        <v>-13.5</v>
      </c>
      <c r="F92" s="43">
        <f aca="true" t="shared" si="61" ref="F92:F103">SUM(B92,D92)</f>
        <v>1398</v>
      </c>
      <c r="G92" s="47">
        <f aca="true" t="shared" si="62" ref="G92:G103">ROUND((F92/F75-1)*100,1)</f>
        <v>-2.2</v>
      </c>
      <c r="H92" s="42">
        <v>1</v>
      </c>
      <c r="I92" s="42">
        <v>0.7</v>
      </c>
      <c r="J92" s="43">
        <f aca="true" t="shared" si="63" ref="J92:J97">B92*H92</f>
        <v>1238</v>
      </c>
      <c r="K92" s="43">
        <f aca="true" t="shared" si="64" ref="K92:K97">ROUNDDOWN(D92*I92,0)</f>
        <v>112</v>
      </c>
      <c r="L92" s="43">
        <f aca="true" t="shared" si="65" ref="L92:L97">SUM(J92:K92)</f>
        <v>1350</v>
      </c>
      <c r="M92" s="42">
        <f>M91</f>
        <v>0</v>
      </c>
      <c r="N92" s="43">
        <f aca="true" t="shared" si="66" ref="N92:N97">ROUNDDOWN(J92*M92,0)</f>
        <v>0</v>
      </c>
      <c r="O92" s="43">
        <f aca="true" t="shared" si="67" ref="O92:O97">ROUNDDOWN(K92*M92,0)</f>
        <v>0</v>
      </c>
      <c r="P92" s="43">
        <f aca="true" t="shared" si="68" ref="P92:P99">SUM(N92:O92)</f>
        <v>0</v>
      </c>
    </row>
    <row r="93" spans="1:16" ht="12.75">
      <c r="A93" s="73">
        <v>6</v>
      </c>
      <c r="B93" s="43">
        <v>1863</v>
      </c>
      <c r="C93" s="46">
        <f t="shared" si="59"/>
        <v>1.2</v>
      </c>
      <c r="D93" s="43">
        <v>124</v>
      </c>
      <c r="E93" s="47">
        <f t="shared" si="60"/>
        <v>5.1</v>
      </c>
      <c r="F93" s="43">
        <f t="shared" si="61"/>
        <v>1987</v>
      </c>
      <c r="G93" s="47">
        <f t="shared" si="62"/>
        <v>1.4</v>
      </c>
      <c r="H93" s="42">
        <v>1</v>
      </c>
      <c r="I93" s="42">
        <v>0.7</v>
      </c>
      <c r="J93" s="43">
        <f t="shared" si="63"/>
        <v>1863</v>
      </c>
      <c r="K93" s="43">
        <f t="shared" si="64"/>
        <v>86</v>
      </c>
      <c r="L93" s="43">
        <f t="shared" si="65"/>
        <v>1949</v>
      </c>
      <c r="M93" s="42">
        <f aca="true" t="shared" si="69" ref="M93:M102">M92</f>
        <v>0</v>
      </c>
      <c r="N93" s="43">
        <f t="shared" si="66"/>
        <v>0</v>
      </c>
      <c r="O93" s="43">
        <f t="shared" si="67"/>
        <v>0</v>
      </c>
      <c r="P93" s="43">
        <f t="shared" si="68"/>
        <v>0</v>
      </c>
    </row>
    <row r="94" spans="1:16" ht="12.75">
      <c r="A94" s="73">
        <v>7</v>
      </c>
      <c r="B94" s="43">
        <v>2103</v>
      </c>
      <c r="C94" s="46">
        <f t="shared" si="59"/>
        <v>0.6</v>
      </c>
      <c r="D94" s="43">
        <v>915</v>
      </c>
      <c r="E94" s="47">
        <f t="shared" si="60"/>
        <v>2</v>
      </c>
      <c r="F94" s="43">
        <f t="shared" si="61"/>
        <v>3018</v>
      </c>
      <c r="G94" s="47">
        <f t="shared" si="62"/>
        <v>1</v>
      </c>
      <c r="H94" s="42">
        <v>1</v>
      </c>
      <c r="I94" s="42">
        <v>0.7</v>
      </c>
      <c r="J94" s="43">
        <f t="shared" si="63"/>
        <v>2103</v>
      </c>
      <c r="K94" s="43">
        <f t="shared" si="64"/>
        <v>640</v>
      </c>
      <c r="L94" s="43">
        <f t="shared" si="65"/>
        <v>2743</v>
      </c>
      <c r="M94" s="42">
        <f t="shared" si="69"/>
        <v>0</v>
      </c>
      <c r="N94" s="43">
        <f t="shared" si="66"/>
        <v>0</v>
      </c>
      <c r="O94" s="43">
        <f t="shared" si="67"/>
        <v>0</v>
      </c>
      <c r="P94" s="43">
        <f t="shared" si="68"/>
        <v>0</v>
      </c>
    </row>
    <row r="95" spans="1:16" ht="12.75">
      <c r="A95" s="73">
        <v>8</v>
      </c>
      <c r="B95" s="43">
        <v>1280</v>
      </c>
      <c r="C95" s="46">
        <f t="shared" si="59"/>
        <v>0.8</v>
      </c>
      <c r="D95" s="43">
        <v>149</v>
      </c>
      <c r="E95" s="47">
        <f t="shared" si="60"/>
        <v>-6.3</v>
      </c>
      <c r="F95" s="43">
        <f t="shared" si="61"/>
        <v>1429</v>
      </c>
      <c r="G95" s="47">
        <f t="shared" si="62"/>
        <v>0</v>
      </c>
      <c r="H95" s="42">
        <v>1</v>
      </c>
      <c r="I95" s="42">
        <v>0.7</v>
      </c>
      <c r="J95" s="43">
        <f t="shared" si="63"/>
        <v>1280</v>
      </c>
      <c r="K95" s="43">
        <f t="shared" si="64"/>
        <v>104</v>
      </c>
      <c r="L95" s="43">
        <f t="shared" si="65"/>
        <v>1384</v>
      </c>
      <c r="M95" s="42">
        <f t="shared" si="69"/>
        <v>0</v>
      </c>
      <c r="N95" s="43">
        <f t="shared" si="66"/>
        <v>0</v>
      </c>
      <c r="O95" s="43">
        <f t="shared" si="67"/>
        <v>0</v>
      </c>
      <c r="P95" s="43">
        <f t="shared" si="68"/>
        <v>0</v>
      </c>
    </row>
    <row r="96" spans="1:16" ht="12.75">
      <c r="A96" s="73">
        <v>9</v>
      </c>
      <c r="B96" s="43">
        <v>1559</v>
      </c>
      <c r="C96" s="46">
        <f t="shared" si="59"/>
        <v>-0.1</v>
      </c>
      <c r="D96" s="43">
        <v>394</v>
      </c>
      <c r="E96" s="47">
        <f t="shared" si="60"/>
        <v>2.9</v>
      </c>
      <c r="F96" s="43">
        <f t="shared" si="61"/>
        <v>1953</v>
      </c>
      <c r="G96" s="47">
        <f t="shared" si="62"/>
        <v>0.5</v>
      </c>
      <c r="H96" s="42">
        <v>1</v>
      </c>
      <c r="I96" s="42">
        <v>0.7</v>
      </c>
      <c r="J96" s="43">
        <f t="shared" si="63"/>
        <v>1559</v>
      </c>
      <c r="K96" s="43">
        <f t="shared" si="64"/>
        <v>275</v>
      </c>
      <c r="L96" s="43">
        <f t="shared" si="65"/>
        <v>1834</v>
      </c>
      <c r="M96" s="42">
        <f t="shared" si="69"/>
        <v>0</v>
      </c>
      <c r="N96" s="43">
        <f t="shared" si="66"/>
        <v>0</v>
      </c>
      <c r="O96" s="43">
        <f t="shared" si="67"/>
        <v>0</v>
      </c>
      <c r="P96" s="43">
        <f t="shared" si="68"/>
        <v>0</v>
      </c>
    </row>
    <row r="97" spans="1:16" ht="12.75">
      <c r="A97" s="73">
        <v>10</v>
      </c>
      <c r="B97" s="43">
        <v>2151</v>
      </c>
      <c r="C97" s="46">
        <f t="shared" si="59"/>
        <v>1</v>
      </c>
      <c r="D97" s="43">
        <v>2974</v>
      </c>
      <c r="E97" s="47">
        <f t="shared" si="60"/>
        <v>0.7</v>
      </c>
      <c r="F97" s="43">
        <f t="shared" si="61"/>
        <v>5125</v>
      </c>
      <c r="G97" s="47">
        <f t="shared" si="62"/>
        <v>0.8</v>
      </c>
      <c r="H97" s="42">
        <v>1</v>
      </c>
      <c r="I97" s="42">
        <v>0.7</v>
      </c>
      <c r="J97" s="43">
        <f t="shared" si="63"/>
        <v>2151</v>
      </c>
      <c r="K97" s="43">
        <f t="shared" si="64"/>
        <v>2081</v>
      </c>
      <c r="L97" s="43">
        <f t="shared" si="65"/>
        <v>4232</v>
      </c>
      <c r="M97" s="42">
        <f t="shared" si="69"/>
        <v>0</v>
      </c>
      <c r="N97" s="43">
        <f t="shared" si="66"/>
        <v>0</v>
      </c>
      <c r="O97" s="43">
        <f t="shared" si="67"/>
        <v>0</v>
      </c>
      <c r="P97" s="43">
        <f t="shared" si="68"/>
        <v>0</v>
      </c>
    </row>
    <row r="98" spans="1:16" ht="12.75">
      <c r="A98" s="75">
        <v>11</v>
      </c>
      <c r="B98" s="62">
        <v>675</v>
      </c>
      <c r="C98" s="64">
        <f t="shared" si="59"/>
        <v>2.9</v>
      </c>
      <c r="D98" s="62">
        <v>337</v>
      </c>
      <c r="E98" s="47">
        <f t="shared" si="60"/>
        <v>6.6</v>
      </c>
      <c r="F98" s="43">
        <f t="shared" si="61"/>
        <v>1012</v>
      </c>
      <c r="G98" s="47">
        <f t="shared" si="62"/>
        <v>4.1</v>
      </c>
      <c r="H98" s="52">
        <v>1</v>
      </c>
      <c r="I98" s="52">
        <v>0.7</v>
      </c>
      <c r="J98" s="49">
        <f>B98*H98</f>
        <v>675</v>
      </c>
      <c r="K98" s="49">
        <f>ROUNDDOWN(D98*I98,0)</f>
        <v>235</v>
      </c>
      <c r="L98" s="49">
        <f>SUM(J98:K98)</f>
        <v>910</v>
      </c>
      <c r="M98" s="42">
        <f t="shared" si="69"/>
        <v>0</v>
      </c>
      <c r="N98" s="49">
        <f>ROUNDDOWN(J98*M98,0)</f>
        <v>0</v>
      </c>
      <c r="O98" s="49">
        <f>ROUNDDOWN(K98*M98,0)</f>
        <v>0</v>
      </c>
      <c r="P98" s="49">
        <f t="shared" si="68"/>
        <v>0</v>
      </c>
    </row>
    <row r="99" spans="1:16" ht="12.75">
      <c r="A99" s="73">
        <v>12</v>
      </c>
      <c r="B99" s="62">
        <v>451</v>
      </c>
      <c r="C99" s="64">
        <f t="shared" si="59"/>
        <v>3.4</v>
      </c>
      <c r="D99" s="62">
        <v>582</v>
      </c>
      <c r="E99" s="47">
        <f t="shared" si="60"/>
        <v>8.2</v>
      </c>
      <c r="F99" s="43">
        <f t="shared" si="61"/>
        <v>1033</v>
      </c>
      <c r="G99" s="47">
        <f t="shared" si="62"/>
        <v>6.1</v>
      </c>
      <c r="H99" s="42">
        <v>1</v>
      </c>
      <c r="I99" s="42">
        <v>0.7</v>
      </c>
      <c r="J99" s="43">
        <f>B99*H99</f>
        <v>451</v>
      </c>
      <c r="K99" s="43">
        <f>ROUNDDOWN(D99*I99,0)</f>
        <v>407</v>
      </c>
      <c r="L99" s="43">
        <f>SUM(J99:K99)</f>
        <v>858</v>
      </c>
      <c r="M99" s="42">
        <f t="shared" si="69"/>
        <v>0</v>
      </c>
      <c r="N99" s="43">
        <f>ROUNDDOWN(J99*M99,0)</f>
        <v>0</v>
      </c>
      <c r="O99" s="43">
        <f>ROUNDDOWN(K99*M99,0)</f>
        <v>0</v>
      </c>
      <c r="P99" s="43">
        <f t="shared" si="68"/>
        <v>0</v>
      </c>
    </row>
    <row r="100" spans="1:16" ht="12.75">
      <c r="A100" s="75">
        <v>1</v>
      </c>
      <c r="B100" s="62">
        <v>3025</v>
      </c>
      <c r="C100" s="64">
        <f t="shared" si="59"/>
        <v>1.1</v>
      </c>
      <c r="D100" s="62">
        <v>620</v>
      </c>
      <c r="E100" s="47">
        <f t="shared" si="60"/>
        <v>0.8</v>
      </c>
      <c r="F100" s="43">
        <f t="shared" si="61"/>
        <v>3645</v>
      </c>
      <c r="G100" s="47">
        <f t="shared" si="62"/>
        <v>1.1</v>
      </c>
      <c r="H100" s="52">
        <v>1</v>
      </c>
      <c r="I100" s="52">
        <v>0.7</v>
      </c>
      <c r="J100" s="49">
        <f>B100*H100</f>
        <v>3025</v>
      </c>
      <c r="K100" s="49">
        <f>ROUNDDOWN(D100*I100,0)</f>
        <v>434</v>
      </c>
      <c r="L100" s="49">
        <f>SUM(J100:K100)</f>
        <v>3459</v>
      </c>
      <c r="M100" s="52">
        <f t="shared" si="69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</row>
    <row r="101" spans="1:16" ht="12.75">
      <c r="A101" s="73">
        <v>2</v>
      </c>
      <c r="B101" s="62">
        <v>556</v>
      </c>
      <c r="C101" s="64">
        <f t="shared" si="59"/>
        <v>2.6</v>
      </c>
      <c r="D101" s="62">
        <v>359</v>
      </c>
      <c r="E101" s="47">
        <f t="shared" si="60"/>
        <v>3.2</v>
      </c>
      <c r="F101" s="43">
        <f t="shared" si="61"/>
        <v>915</v>
      </c>
      <c r="G101" s="47">
        <f t="shared" si="62"/>
        <v>2.8</v>
      </c>
      <c r="H101" s="42">
        <v>1</v>
      </c>
      <c r="I101" s="42">
        <v>0.7</v>
      </c>
      <c r="J101" s="43">
        <f>B101*H101</f>
        <v>556</v>
      </c>
      <c r="K101" s="43">
        <f>ROUNDDOWN(D101*I101,0)</f>
        <v>251</v>
      </c>
      <c r="L101" s="43">
        <f>SUM(J101:K101)</f>
        <v>807</v>
      </c>
      <c r="M101" s="42">
        <f t="shared" si="69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</row>
    <row r="102" spans="1:16" ht="12.75">
      <c r="A102" s="73">
        <v>3</v>
      </c>
      <c r="B102" s="62">
        <v>1332</v>
      </c>
      <c r="C102" s="64">
        <f t="shared" si="59"/>
        <v>0.5</v>
      </c>
      <c r="D102" s="62">
        <v>711</v>
      </c>
      <c r="E102" s="47">
        <f t="shared" si="60"/>
        <v>0</v>
      </c>
      <c r="F102" s="43">
        <f t="shared" si="61"/>
        <v>2043</v>
      </c>
      <c r="G102" s="47">
        <f t="shared" si="62"/>
        <v>0.3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497</v>
      </c>
      <c r="L102" s="43">
        <f>SUM(J102:K102)</f>
        <v>1829</v>
      </c>
      <c r="M102" s="42">
        <f t="shared" si="69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</row>
    <row r="103" spans="1:16" ht="12.75">
      <c r="A103" s="73" t="s">
        <v>48</v>
      </c>
      <c r="B103" s="43">
        <f>SUM(B91:B102)</f>
        <v>24170</v>
      </c>
      <c r="C103" s="46">
        <f>ROUND((B103/B86-1)*100,1)</f>
        <v>0.7</v>
      </c>
      <c r="D103" s="43">
        <f>SUM(D91:D102)</f>
        <v>7968</v>
      </c>
      <c r="E103" s="47">
        <f t="shared" si="60"/>
        <v>1.7</v>
      </c>
      <c r="F103" s="43">
        <f t="shared" si="61"/>
        <v>32138</v>
      </c>
      <c r="G103" s="47">
        <f t="shared" si="62"/>
        <v>1</v>
      </c>
      <c r="H103" s="42"/>
      <c r="I103" s="42"/>
      <c r="J103" s="43">
        <f>SUM(J91:J102)</f>
        <v>24170</v>
      </c>
      <c r="K103" s="43">
        <f>SUM(K91:K102)</f>
        <v>5572</v>
      </c>
      <c r="L103" s="43">
        <f>SUM(L91:L102)</f>
        <v>29742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</row>
    <row r="104" spans="2:12" ht="12.75">
      <c r="B104" s="91">
        <f>B103-B86</f>
        <v>178</v>
      </c>
      <c r="D104" s="91">
        <f>D103-D86</f>
        <v>136</v>
      </c>
      <c r="L104" s="91">
        <f>L103-L86</f>
        <v>273</v>
      </c>
    </row>
    <row r="105" ht="14.25">
      <c r="A105" s="33" t="s">
        <v>71</v>
      </c>
    </row>
    <row r="106" spans="1:16" ht="12.75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7" t="s">
        <v>43</v>
      </c>
      <c r="K106" s="167"/>
      <c r="L106" s="167"/>
      <c r="M106" s="167" t="s">
        <v>44</v>
      </c>
      <c r="N106" s="167" t="s">
        <v>45</v>
      </c>
      <c r="O106" s="167"/>
      <c r="P106" s="167"/>
    </row>
    <row r="107" spans="1:16" ht="12.75">
      <c r="A107" s="166"/>
      <c r="B107" s="74" t="s">
        <v>46</v>
      </c>
      <c r="C107" s="45" t="s">
        <v>52</v>
      </c>
      <c r="D107" s="74" t="s">
        <v>47</v>
      </c>
      <c r="E107" s="45" t="s">
        <v>52</v>
      </c>
      <c r="F107" s="74" t="s">
        <v>48</v>
      </c>
      <c r="G107" s="45" t="s">
        <v>52</v>
      </c>
      <c r="H107" s="36" t="s">
        <v>46</v>
      </c>
      <c r="I107" s="36" t="s">
        <v>47</v>
      </c>
      <c r="J107" s="74" t="s">
        <v>46</v>
      </c>
      <c r="K107" s="74" t="s">
        <v>47</v>
      </c>
      <c r="L107" s="74" t="s">
        <v>48</v>
      </c>
      <c r="M107" s="162"/>
      <c r="N107" s="74" t="s">
        <v>46</v>
      </c>
      <c r="O107" s="74" t="s">
        <v>49</v>
      </c>
      <c r="P107" s="74" t="s">
        <v>48</v>
      </c>
    </row>
    <row r="108" spans="1:16" ht="12.75">
      <c r="A108" s="73">
        <v>4</v>
      </c>
      <c r="B108" s="43">
        <v>7911</v>
      </c>
      <c r="C108" s="46">
        <f>ROUND((B108/B91-1)*100,1)</f>
        <v>-0.3</v>
      </c>
      <c r="D108" s="43">
        <v>663</v>
      </c>
      <c r="E108" s="47">
        <f>ROUND((D108/D91-1)*100,1)</f>
        <v>3.1</v>
      </c>
      <c r="F108" s="43">
        <f>SUM(B108,D108)</f>
        <v>8574</v>
      </c>
      <c r="G108" s="47">
        <f>ROUND((F108/F91-1)*100,1)</f>
        <v>-0.1</v>
      </c>
      <c r="H108" s="42">
        <v>1</v>
      </c>
      <c r="I108" s="42">
        <v>0.7</v>
      </c>
      <c r="J108" s="43">
        <f>B108*H108</f>
        <v>7911</v>
      </c>
      <c r="K108" s="43">
        <f aca="true" t="shared" si="70" ref="K108:K119">ROUNDDOWN(D108*I108,0)</f>
        <v>464</v>
      </c>
      <c r="L108" s="43">
        <f>SUM(J108:K108)</f>
        <v>8375</v>
      </c>
      <c r="M108" s="68"/>
      <c r="N108" s="43">
        <f>ROUNDDOWN(J108*M108,0)</f>
        <v>0</v>
      </c>
      <c r="O108" s="43">
        <f>ROUNDDOWN(K108*M108,0)</f>
        <v>0</v>
      </c>
      <c r="P108" s="43">
        <f>SUM(N108:O108)</f>
        <v>0</v>
      </c>
    </row>
    <row r="109" spans="1:16" ht="12.75">
      <c r="A109" s="73">
        <v>5</v>
      </c>
      <c r="B109" s="43">
        <v>1261</v>
      </c>
      <c r="C109" s="46">
        <f aca="true" t="shared" si="71" ref="C109:C119">ROUND((B109/B92-1)*100,1)</f>
        <v>1.9</v>
      </c>
      <c r="D109" s="43">
        <v>182</v>
      </c>
      <c r="E109" s="47">
        <f aca="true" t="shared" si="72" ref="E109:E120">ROUND((D109/D92-1)*100,1)</f>
        <v>13.8</v>
      </c>
      <c r="F109" s="43">
        <f aca="true" t="shared" si="73" ref="F109:F120">SUM(B109,D109)</f>
        <v>1443</v>
      </c>
      <c r="G109" s="47">
        <f aca="true" t="shared" si="74" ref="G109:G120">ROUND((F109/F92-1)*100,1)</f>
        <v>3.2</v>
      </c>
      <c r="H109" s="42">
        <v>1</v>
      </c>
      <c r="I109" s="42">
        <v>0.7</v>
      </c>
      <c r="J109" s="43">
        <f aca="true" t="shared" si="75" ref="J109:J114">B109*H109</f>
        <v>1261</v>
      </c>
      <c r="K109" s="43">
        <f t="shared" si="70"/>
        <v>127</v>
      </c>
      <c r="L109" s="43">
        <f aca="true" t="shared" si="76" ref="L109:L114">SUM(J109:K109)</f>
        <v>1388</v>
      </c>
      <c r="M109" s="42">
        <f>M108</f>
        <v>0</v>
      </c>
      <c r="N109" s="43">
        <f aca="true" t="shared" si="77" ref="N109:N114">ROUNDDOWN(J109*M109,0)</f>
        <v>0</v>
      </c>
      <c r="O109" s="43">
        <f aca="true" t="shared" si="78" ref="O109:O114">ROUNDDOWN(K109*M109,0)</f>
        <v>0</v>
      </c>
      <c r="P109" s="43">
        <f aca="true" t="shared" si="79" ref="P109:P116">SUM(N109:O109)</f>
        <v>0</v>
      </c>
    </row>
    <row r="110" spans="1:16" ht="12.75">
      <c r="A110" s="73">
        <v>6</v>
      </c>
      <c r="B110" s="43">
        <v>1866</v>
      </c>
      <c r="C110" s="46">
        <f t="shared" si="71"/>
        <v>0.2</v>
      </c>
      <c r="D110" s="43">
        <v>143</v>
      </c>
      <c r="E110" s="47">
        <f t="shared" si="72"/>
        <v>15.3</v>
      </c>
      <c r="F110" s="43">
        <f t="shared" si="73"/>
        <v>2009</v>
      </c>
      <c r="G110" s="47">
        <f t="shared" si="74"/>
        <v>1.1</v>
      </c>
      <c r="H110" s="42">
        <v>1</v>
      </c>
      <c r="I110" s="42">
        <v>0.7</v>
      </c>
      <c r="J110" s="43">
        <f t="shared" si="75"/>
        <v>1866</v>
      </c>
      <c r="K110" s="43">
        <f t="shared" si="70"/>
        <v>100</v>
      </c>
      <c r="L110" s="43">
        <f t="shared" si="76"/>
        <v>1966</v>
      </c>
      <c r="M110" s="42">
        <f aca="true" t="shared" si="80" ref="M110:M119">M109</f>
        <v>0</v>
      </c>
      <c r="N110" s="43">
        <f t="shared" si="77"/>
        <v>0</v>
      </c>
      <c r="O110" s="43">
        <f t="shared" si="78"/>
        <v>0</v>
      </c>
      <c r="P110" s="43">
        <f t="shared" si="79"/>
        <v>0</v>
      </c>
    </row>
    <row r="111" spans="1:16" ht="12.75">
      <c r="A111" s="73">
        <v>7</v>
      </c>
      <c r="B111" s="43">
        <v>2087</v>
      </c>
      <c r="C111" s="46">
        <f t="shared" si="71"/>
        <v>-0.8</v>
      </c>
      <c r="D111" s="43">
        <v>976</v>
      </c>
      <c r="E111" s="47">
        <f t="shared" si="72"/>
        <v>6.7</v>
      </c>
      <c r="F111" s="43">
        <f t="shared" si="73"/>
        <v>3063</v>
      </c>
      <c r="G111" s="47">
        <f t="shared" si="74"/>
        <v>1.5</v>
      </c>
      <c r="H111" s="42">
        <v>1</v>
      </c>
      <c r="I111" s="42">
        <v>0.7</v>
      </c>
      <c r="J111" s="43">
        <f>B111*H111</f>
        <v>2087</v>
      </c>
      <c r="K111" s="43">
        <f t="shared" si="70"/>
        <v>683</v>
      </c>
      <c r="L111" s="43">
        <f t="shared" si="76"/>
        <v>2770</v>
      </c>
      <c r="M111" s="42">
        <f t="shared" si="80"/>
        <v>0</v>
      </c>
      <c r="N111" s="43">
        <f t="shared" si="77"/>
        <v>0</v>
      </c>
      <c r="O111" s="43">
        <f t="shared" si="78"/>
        <v>0</v>
      </c>
      <c r="P111" s="43">
        <f t="shared" si="79"/>
        <v>0</v>
      </c>
    </row>
    <row r="112" spans="1:16" ht="12.75">
      <c r="A112" s="73">
        <v>8</v>
      </c>
      <c r="B112" s="43">
        <v>1272</v>
      </c>
      <c r="C112" s="46">
        <f t="shared" si="71"/>
        <v>-0.6</v>
      </c>
      <c r="D112" s="43">
        <v>149</v>
      </c>
      <c r="E112" s="47">
        <f t="shared" si="72"/>
        <v>0</v>
      </c>
      <c r="F112" s="43">
        <f t="shared" si="73"/>
        <v>1421</v>
      </c>
      <c r="G112" s="47">
        <f t="shared" si="74"/>
        <v>-0.6</v>
      </c>
      <c r="H112" s="42">
        <v>1</v>
      </c>
      <c r="I112" s="42">
        <v>0.7</v>
      </c>
      <c r="J112" s="43">
        <f t="shared" si="75"/>
        <v>1272</v>
      </c>
      <c r="K112" s="43">
        <f t="shared" si="70"/>
        <v>104</v>
      </c>
      <c r="L112" s="43">
        <f t="shared" si="76"/>
        <v>1376</v>
      </c>
      <c r="M112" s="42">
        <f t="shared" si="80"/>
        <v>0</v>
      </c>
      <c r="N112" s="43">
        <f t="shared" si="77"/>
        <v>0</v>
      </c>
      <c r="O112" s="43">
        <f t="shared" si="78"/>
        <v>0</v>
      </c>
      <c r="P112" s="43">
        <f t="shared" si="79"/>
        <v>0</v>
      </c>
    </row>
    <row r="113" spans="1:16" ht="12.75">
      <c r="A113" s="73">
        <v>9</v>
      </c>
      <c r="B113" s="43">
        <v>1553</v>
      </c>
      <c r="C113" s="46">
        <f t="shared" si="71"/>
        <v>-0.4</v>
      </c>
      <c r="D113" s="43">
        <v>406</v>
      </c>
      <c r="E113" s="47">
        <f t="shared" si="72"/>
        <v>3</v>
      </c>
      <c r="F113" s="43">
        <f t="shared" si="73"/>
        <v>1959</v>
      </c>
      <c r="G113" s="47">
        <f t="shared" si="74"/>
        <v>0.3</v>
      </c>
      <c r="H113" s="42">
        <v>1</v>
      </c>
      <c r="I113" s="42">
        <v>0.7</v>
      </c>
      <c r="J113" s="43">
        <f t="shared" si="75"/>
        <v>1553</v>
      </c>
      <c r="K113" s="43">
        <f t="shared" si="70"/>
        <v>284</v>
      </c>
      <c r="L113" s="43">
        <f t="shared" si="76"/>
        <v>1837</v>
      </c>
      <c r="M113" s="42">
        <f t="shared" si="80"/>
        <v>0</v>
      </c>
      <c r="N113" s="43">
        <f t="shared" si="77"/>
        <v>0</v>
      </c>
      <c r="O113" s="43">
        <f t="shared" si="78"/>
        <v>0</v>
      </c>
      <c r="P113" s="43">
        <f t="shared" si="79"/>
        <v>0</v>
      </c>
    </row>
    <row r="114" spans="1:16" ht="12.75">
      <c r="A114" s="73">
        <v>10</v>
      </c>
      <c r="B114" s="43">
        <v>2151</v>
      </c>
      <c r="C114" s="46">
        <f t="shared" si="71"/>
        <v>0</v>
      </c>
      <c r="D114" s="62">
        <v>3097</v>
      </c>
      <c r="E114" s="47">
        <f t="shared" si="72"/>
        <v>4.1</v>
      </c>
      <c r="F114" s="43">
        <f t="shared" si="73"/>
        <v>5248</v>
      </c>
      <c r="G114" s="47">
        <f t="shared" si="74"/>
        <v>2.4</v>
      </c>
      <c r="H114" s="42">
        <v>1</v>
      </c>
      <c r="I114" s="42">
        <v>0.7</v>
      </c>
      <c r="J114" s="43">
        <f t="shared" si="75"/>
        <v>2151</v>
      </c>
      <c r="K114" s="43">
        <f t="shared" si="70"/>
        <v>2167</v>
      </c>
      <c r="L114" s="43">
        <f t="shared" si="76"/>
        <v>4318</v>
      </c>
      <c r="M114" s="42">
        <f t="shared" si="80"/>
        <v>0</v>
      </c>
      <c r="N114" s="43">
        <f t="shared" si="77"/>
        <v>0</v>
      </c>
      <c r="O114" s="43">
        <f t="shared" si="78"/>
        <v>0</v>
      </c>
      <c r="P114" s="43">
        <f t="shared" si="79"/>
        <v>0</v>
      </c>
    </row>
    <row r="115" spans="1:16" ht="12.75">
      <c r="A115" s="75">
        <v>11</v>
      </c>
      <c r="B115" s="65">
        <f>ROUNDDOWN(B98*0.998,0)</f>
        <v>673</v>
      </c>
      <c r="C115" s="46">
        <f t="shared" si="71"/>
        <v>-0.3</v>
      </c>
      <c r="D115" s="65">
        <f>ROUNDDOWN(D98*1.048,0)</f>
        <v>353</v>
      </c>
      <c r="E115" s="47">
        <f t="shared" si="72"/>
        <v>4.7</v>
      </c>
      <c r="F115" s="43">
        <f t="shared" si="73"/>
        <v>1026</v>
      </c>
      <c r="G115" s="47">
        <f t="shared" si="74"/>
        <v>1.4</v>
      </c>
      <c r="H115" s="52">
        <v>1</v>
      </c>
      <c r="I115" s="52">
        <v>0.7</v>
      </c>
      <c r="J115" s="49">
        <f>B115*H115</f>
        <v>673</v>
      </c>
      <c r="K115" s="49">
        <f t="shared" si="70"/>
        <v>247</v>
      </c>
      <c r="L115" s="49">
        <f>SUM(J115:K115)</f>
        <v>920</v>
      </c>
      <c r="M115" s="42">
        <f t="shared" si="80"/>
        <v>0</v>
      </c>
      <c r="N115" s="49">
        <f>ROUNDDOWN(J115*M115,0)</f>
        <v>0</v>
      </c>
      <c r="O115" s="49">
        <f>ROUNDDOWN(K115*M115,0)</f>
        <v>0</v>
      </c>
      <c r="P115" s="49">
        <f t="shared" si="79"/>
        <v>0</v>
      </c>
    </row>
    <row r="116" spans="1:16" ht="12.75">
      <c r="A116" s="73">
        <v>12</v>
      </c>
      <c r="B116" s="65">
        <f>ROUNDDOWN(B99*0.998,0)</f>
        <v>450</v>
      </c>
      <c r="C116" s="46">
        <f t="shared" si="71"/>
        <v>-0.2</v>
      </c>
      <c r="D116" s="65">
        <f>ROUNDDOWN(D99*1.048,0)</f>
        <v>609</v>
      </c>
      <c r="E116" s="47">
        <f t="shared" si="72"/>
        <v>4.6</v>
      </c>
      <c r="F116" s="43">
        <f t="shared" si="73"/>
        <v>1059</v>
      </c>
      <c r="G116" s="47">
        <f t="shared" si="74"/>
        <v>2.5</v>
      </c>
      <c r="H116" s="42">
        <v>1</v>
      </c>
      <c r="I116" s="42">
        <v>0.7</v>
      </c>
      <c r="J116" s="43">
        <f>B116*H116</f>
        <v>450</v>
      </c>
      <c r="K116" s="43">
        <f t="shared" si="70"/>
        <v>426</v>
      </c>
      <c r="L116" s="43">
        <f>SUM(J116:K116)</f>
        <v>876</v>
      </c>
      <c r="M116" s="42">
        <f t="shared" si="80"/>
        <v>0</v>
      </c>
      <c r="N116" s="43">
        <f>ROUNDDOWN(J116*M116,0)</f>
        <v>0</v>
      </c>
      <c r="O116" s="43">
        <f>ROUNDDOWN(K116*M116,0)</f>
        <v>0</v>
      </c>
      <c r="P116" s="43">
        <f t="shared" si="79"/>
        <v>0</v>
      </c>
    </row>
    <row r="117" spans="1:16" ht="12.75">
      <c r="A117" s="75">
        <v>1</v>
      </c>
      <c r="B117" s="65">
        <f>ROUNDDOWN(B100*0.998,0)</f>
        <v>3018</v>
      </c>
      <c r="C117" s="46">
        <f t="shared" si="71"/>
        <v>-0.2</v>
      </c>
      <c r="D117" s="65">
        <f>ROUNDDOWN(D100*1.048,0)</f>
        <v>649</v>
      </c>
      <c r="E117" s="47">
        <f t="shared" si="72"/>
        <v>4.7</v>
      </c>
      <c r="F117" s="43">
        <f t="shared" si="73"/>
        <v>3667</v>
      </c>
      <c r="G117" s="47">
        <f t="shared" si="74"/>
        <v>0.6</v>
      </c>
      <c r="H117" s="52">
        <v>1</v>
      </c>
      <c r="I117" s="52">
        <v>0.7</v>
      </c>
      <c r="J117" s="49">
        <f>B117*H117</f>
        <v>3018</v>
      </c>
      <c r="K117" s="49">
        <f t="shared" si="70"/>
        <v>454</v>
      </c>
      <c r="L117" s="49">
        <f>SUM(J117:K117)</f>
        <v>3472</v>
      </c>
      <c r="M117" s="52">
        <f t="shared" si="80"/>
        <v>0</v>
      </c>
      <c r="N117" s="49">
        <f>ROUNDDOWN(J117*M117,0)</f>
        <v>0</v>
      </c>
      <c r="O117" s="49">
        <f>ROUNDDOWN(K117*M117,0)</f>
        <v>0</v>
      </c>
      <c r="P117" s="49">
        <f>SUM(N117:O117)</f>
        <v>0</v>
      </c>
    </row>
    <row r="118" spans="1:16" ht="12.75">
      <c r="A118" s="73">
        <v>2</v>
      </c>
      <c r="B118" s="65">
        <f>ROUNDDOWN(B101*0.998,0)</f>
        <v>554</v>
      </c>
      <c r="C118" s="46">
        <f t="shared" si="71"/>
        <v>-0.4</v>
      </c>
      <c r="D118" s="65">
        <f>ROUNDDOWN(D101*1.048,0)</f>
        <v>376</v>
      </c>
      <c r="E118" s="47">
        <f t="shared" si="72"/>
        <v>4.7</v>
      </c>
      <c r="F118" s="43">
        <f t="shared" si="73"/>
        <v>930</v>
      </c>
      <c r="G118" s="47">
        <f t="shared" si="74"/>
        <v>1.6</v>
      </c>
      <c r="H118" s="42">
        <v>1</v>
      </c>
      <c r="I118" s="42">
        <v>0.7</v>
      </c>
      <c r="J118" s="43">
        <f>B118*H118</f>
        <v>554</v>
      </c>
      <c r="K118" s="43">
        <f t="shared" si="70"/>
        <v>263</v>
      </c>
      <c r="L118" s="43">
        <f>SUM(J118:K118)</f>
        <v>817</v>
      </c>
      <c r="M118" s="42">
        <f t="shared" si="80"/>
        <v>0</v>
      </c>
      <c r="N118" s="43">
        <f>ROUNDDOWN(J118*M118,0)</f>
        <v>0</v>
      </c>
      <c r="O118" s="43">
        <f>ROUNDDOWN(K118*M118,0)</f>
        <v>0</v>
      </c>
      <c r="P118" s="43">
        <f>SUM(N118:O118)</f>
        <v>0</v>
      </c>
    </row>
    <row r="119" spans="1:16" ht="12.75">
      <c r="A119" s="73">
        <v>3</v>
      </c>
      <c r="B119" s="65">
        <f>ROUNDDOWN(B102*0.998,0)</f>
        <v>1329</v>
      </c>
      <c r="C119" s="46">
        <f t="shared" si="71"/>
        <v>-0.2</v>
      </c>
      <c r="D119" s="65">
        <f>ROUNDDOWN(D102*1.048,0)</f>
        <v>745</v>
      </c>
      <c r="E119" s="47">
        <f t="shared" si="72"/>
        <v>4.8</v>
      </c>
      <c r="F119" s="43">
        <f t="shared" si="73"/>
        <v>2074</v>
      </c>
      <c r="G119" s="47">
        <f t="shared" si="74"/>
        <v>1.5</v>
      </c>
      <c r="H119" s="42">
        <v>1</v>
      </c>
      <c r="I119" s="42">
        <v>0.7</v>
      </c>
      <c r="J119" s="43">
        <f>B119*H119</f>
        <v>1329</v>
      </c>
      <c r="K119" s="43">
        <f t="shared" si="70"/>
        <v>521</v>
      </c>
      <c r="L119" s="43">
        <f>SUM(J119:K119)</f>
        <v>1850</v>
      </c>
      <c r="M119" s="42">
        <f t="shared" si="80"/>
        <v>0</v>
      </c>
      <c r="N119" s="43">
        <f>ROUNDDOWN(J119*M119,0)</f>
        <v>0</v>
      </c>
      <c r="O119" s="43">
        <f>ROUNDDOWN(K119*M119,0)</f>
        <v>0</v>
      </c>
      <c r="P119" s="43">
        <f>SUM(N119:O119)</f>
        <v>0</v>
      </c>
    </row>
    <row r="120" spans="1:16" ht="12.75">
      <c r="A120" s="73" t="s">
        <v>48</v>
      </c>
      <c r="B120" s="43">
        <f>SUM(B108:B119)</f>
        <v>24125</v>
      </c>
      <c r="C120" s="46">
        <f>ROUND((B120/B103-1)*100,1)</f>
        <v>-0.2</v>
      </c>
      <c r="D120" s="43">
        <f>SUM(D108:D119)</f>
        <v>8348</v>
      </c>
      <c r="E120" s="47">
        <f t="shared" si="72"/>
        <v>4.8</v>
      </c>
      <c r="F120" s="43">
        <f t="shared" si="73"/>
        <v>32473</v>
      </c>
      <c r="G120" s="47">
        <f t="shared" si="74"/>
        <v>1</v>
      </c>
      <c r="H120" s="42"/>
      <c r="I120" s="42"/>
      <c r="J120" s="43">
        <f>SUM(J108:J119)</f>
        <v>24125</v>
      </c>
      <c r="K120" s="43">
        <f>SUM(K108:K119)</f>
        <v>5840</v>
      </c>
      <c r="L120" s="43">
        <f>SUM(L108:L119)</f>
        <v>29965</v>
      </c>
      <c r="M120" s="42"/>
      <c r="N120" s="43">
        <f>SUM(N108:N119)</f>
        <v>0</v>
      </c>
      <c r="O120" s="43">
        <f>SUM(O108:O119)</f>
        <v>0</v>
      </c>
      <c r="P120" s="43">
        <f>SUM(P108:P119)</f>
        <v>0</v>
      </c>
    </row>
    <row r="121" spans="2:12" ht="12.75">
      <c r="B121" s="91">
        <f>B120-B103</f>
        <v>-45</v>
      </c>
      <c r="D121" s="91">
        <f>D120-D103</f>
        <v>380</v>
      </c>
      <c r="L121" s="91">
        <f>L120-L103</f>
        <v>223</v>
      </c>
    </row>
    <row r="122" ht="14.25">
      <c r="A122" s="33" t="s">
        <v>72</v>
      </c>
    </row>
    <row r="123" spans="1:16" ht="12.75">
      <c r="A123" s="170" t="s">
        <v>40</v>
      </c>
      <c r="B123" s="159" t="s">
        <v>51</v>
      </c>
      <c r="C123" s="161"/>
      <c r="D123" s="161"/>
      <c r="E123" s="161"/>
      <c r="F123" s="161"/>
      <c r="G123" s="160"/>
      <c r="H123" s="167" t="s">
        <v>42</v>
      </c>
      <c r="I123" s="167"/>
      <c r="J123" s="167" t="s">
        <v>43</v>
      </c>
      <c r="K123" s="167"/>
      <c r="L123" s="167"/>
      <c r="M123" s="167" t="s">
        <v>44</v>
      </c>
      <c r="N123" s="167" t="s">
        <v>45</v>
      </c>
      <c r="O123" s="167"/>
      <c r="P123" s="167"/>
    </row>
    <row r="124" spans="1:16" ht="12.75">
      <c r="A124" s="171"/>
      <c r="B124" s="86" t="s">
        <v>46</v>
      </c>
      <c r="C124" s="45" t="s">
        <v>52</v>
      </c>
      <c r="D124" s="86" t="s">
        <v>47</v>
      </c>
      <c r="E124" s="45" t="s">
        <v>52</v>
      </c>
      <c r="F124" s="86" t="s">
        <v>48</v>
      </c>
      <c r="G124" s="45" t="s">
        <v>52</v>
      </c>
      <c r="H124" s="36" t="s">
        <v>46</v>
      </c>
      <c r="I124" s="36" t="s">
        <v>47</v>
      </c>
      <c r="J124" s="86" t="s">
        <v>46</v>
      </c>
      <c r="K124" s="86" t="s">
        <v>47</v>
      </c>
      <c r="L124" s="86" t="s">
        <v>48</v>
      </c>
      <c r="M124" s="162"/>
      <c r="N124" s="86" t="s">
        <v>46</v>
      </c>
      <c r="O124" s="86" t="s">
        <v>49</v>
      </c>
      <c r="P124" s="86" t="s">
        <v>48</v>
      </c>
    </row>
    <row r="125" spans="1:16" ht="12.75">
      <c r="A125" s="85">
        <v>4</v>
      </c>
      <c r="B125" s="43">
        <f>B137-SUM(B126:B136)</f>
        <v>7901</v>
      </c>
      <c r="C125" s="46">
        <f>ROUND((B125/B108-1)*100,1)</f>
        <v>-0.1</v>
      </c>
      <c r="D125" s="43">
        <f>D137-SUM(D126:D136)</f>
        <v>700</v>
      </c>
      <c r="E125" s="47">
        <f>ROUND((D125/D108-1)*100,1)</f>
        <v>5.6</v>
      </c>
      <c r="F125" s="43">
        <f>SUM(B125,D125)</f>
        <v>8601</v>
      </c>
      <c r="G125" s="47">
        <f>ROUND((F125/F108-1)*100,1)</f>
        <v>0.3</v>
      </c>
      <c r="H125" s="42">
        <v>1</v>
      </c>
      <c r="I125" s="42">
        <v>0.7</v>
      </c>
      <c r="J125" s="43">
        <f>B125*H125</f>
        <v>7901</v>
      </c>
      <c r="K125" s="43">
        <f>K137-SUM(K126:K136)</f>
        <v>494</v>
      </c>
      <c r="L125" s="43">
        <f>SUM(J125:K125)</f>
        <v>8395</v>
      </c>
      <c r="M125" s="68"/>
      <c r="N125" s="43">
        <f>ROUNDDOWN(J125*M125,0)</f>
        <v>0</v>
      </c>
      <c r="O125" s="43">
        <f>ROUNDDOWN(K125*M125,0)</f>
        <v>0</v>
      </c>
      <c r="P125" s="43">
        <f>SUM(N125:O125)</f>
        <v>0</v>
      </c>
    </row>
    <row r="126" spans="1:16" ht="12.75">
      <c r="A126" s="85">
        <v>5</v>
      </c>
      <c r="B126" s="62">
        <f>ROUNDDOWN(B109*0.998,0)</f>
        <v>1258</v>
      </c>
      <c r="C126" s="46">
        <f aca="true" t="shared" si="81" ref="C126:C136">ROUND((B126/B109-1)*100,1)</f>
        <v>-0.2</v>
      </c>
      <c r="D126" s="43">
        <f>ROUNDDOWN(D109*1.048,0)</f>
        <v>190</v>
      </c>
      <c r="E126" s="47">
        <f>ROUND((D126/D109-1)*100,1)</f>
        <v>4.4</v>
      </c>
      <c r="F126" s="43">
        <f aca="true" t="shared" si="82" ref="F126:F137">SUM(B126,D126)</f>
        <v>1448</v>
      </c>
      <c r="G126" s="47">
        <f aca="true" t="shared" si="83" ref="G126:G137">ROUND((F126/F109-1)*100,1)</f>
        <v>0.3</v>
      </c>
      <c r="H126" s="42">
        <v>1</v>
      </c>
      <c r="I126" s="42">
        <v>0.7</v>
      </c>
      <c r="J126" s="43">
        <f aca="true" t="shared" si="84" ref="J126:J131">B126*H126</f>
        <v>1258</v>
      </c>
      <c r="K126" s="43">
        <f aca="true" t="shared" si="85" ref="K126:K136">ROUNDDOWN(D126*I126,0)</f>
        <v>133</v>
      </c>
      <c r="L126" s="43">
        <f aca="true" t="shared" si="86" ref="L126:L131">SUM(J126:K126)</f>
        <v>1391</v>
      </c>
      <c r="M126" s="42">
        <f>M125</f>
        <v>0</v>
      </c>
      <c r="N126" s="43">
        <f aca="true" t="shared" si="87" ref="N126:N131">ROUNDDOWN(J126*M126,0)</f>
        <v>0</v>
      </c>
      <c r="O126" s="43">
        <f aca="true" t="shared" si="88" ref="O126:O131">ROUNDDOWN(K126*M126,0)</f>
        <v>0</v>
      </c>
      <c r="P126" s="43">
        <f aca="true" t="shared" si="89" ref="P126:P133">SUM(N126:O126)</f>
        <v>0</v>
      </c>
    </row>
    <row r="127" spans="1:16" ht="12.75">
      <c r="A127" s="85">
        <v>6</v>
      </c>
      <c r="B127" s="62">
        <f aca="true" t="shared" si="90" ref="B127:B137">ROUNDDOWN(B110*0.998,0)</f>
        <v>1862</v>
      </c>
      <c r="C127" s="46">
        <f t="shared" si="81"/>
        <v>-0.2</v>
      </c>
      <c r="D127" s="43">
        <f aca="true" t="shared" si="91" ref="D127:D137">ROUNDDOWN(D110*1.048,0)</f>
        <v>149</v>
      </c>
      <c r="E127" s="47">
        <f aca="true" t="shared" si="92" ref="E127:E137">ROUND((D127/D110-1)*100,1)</f>
        <v>4.2</v>
      </c>
      <c r="F127" s="43">
        <f t="shared" si="82"/>
        <v>2011</v>
      </c>
      <c r="G127" s="47">
        <f t="shared" si="83"/>
        <v>0.1</v>
      </c>
      <c r="H127" s="42">
        <v>1</v>
      </c>
      <c r="I127" s="42">
        <v>0.7</v>
      </c>
      <c r="J127" s="43">
        <f t="shared" si="84"/>
        <v>1862</v>
      </c>
      <c r="K127" s="43">
        <f t="shared" si="85"/>
        <v>104</v>
      </c>
      <c r="L127" s="43">
        <f t="shared" si="86"/>
        <v>1966</v>
      </c>
      <c r="M127" s="42">
        <f aca="true" t="shared" si="93" ref="M127:M136">M126</f>
        <v>0</v>
      </c>
      <c r="N127" s="43">
        <f t="shared" si="87"/>
        <v>0</v>
      </c>
      <c r="O127" s="43">
        <f t="shared" si="88"/>
        <v>0</v>
      </c>
      <c r="P127" s="43">
        <f t="shared" si="89"/>
        <v>0</v>
      </c>
    </row>
    <row r="128" spans="1:16" ht="12.75">
      <c r="A128" s="85">
        <v>7</v>
      </c>
      <c r="B128" s="62">
        <f t="shared" si="90"/>
        <v>2082</v>
      </c>
      <c r="C128" s="46">
        <f t="shared" si="81"/>
        <v>-0.2</v>
      </c>
      <c r="D128" s="43">
        <f t="shared" si="91"/>
        <v>1022</v>
      </c>
      <c r="E128" s="47">
        <f t="shared" si="92"/>
        <v>4.7</v>
      </c>
      <c r="F128" s="43">
        <f t="shared" si="82"/>
        <v>3104</v>
      </c>
      <c r="G128" s="47">
        <f t="shared" si="83"/>
        <v>1.3</v>
      </c>
      <c r="H128" s="42">
        <v>1</v>
      </c>
      <c r="I128" s="42">
        <v>0.7</v>
      </c>
      <c r="J128" s="43">
        <f t="shared" si="84"/>
        <v>2082</v>
      </c>
      <c r="K128" s="43">
        <f t="shared" si="85"/>
        <v>715</v>
      </c>
      <c r="L128" s="43">
        <f t="shared" si="86"/>
        <v>2797</v>
      </c>
      <c r="M128" s="42">
        <f t="shared" si="93"/>
        <v>0</v>
      </c>
      <c r="N128" s="43">
        <f t="shared" si="87"/>
        <v>0</v>
      </c>
      <c r="O128" s="43">
        <f t="shared" si="88"/>
        <v>0</v>
      </c>
      <c r="P128" s="43">
        <f t="shared" si="89"/>
        <v>0</v>
      </c>
    </row>
    <row r="129" spans="1:16" ht="12.75">
      <c r="A129" s="85">
        <v>8</v>
      </c>
      <c r="B129" s="62">
        <f t="shared" si="90"/>
        <v>1269</v>
      </c>
      <c r="C129" s="46">
        <f t="shared" si="81"/>
        <v>-0.2</v>
      </c>
      <c r="D129" s="43">
        <f t="shared" si="91"/>
        <v>156</v>
      </c>
      <c r="E129" s="47">
        <f t="shared" si="92"/>
        <v>4.7</v>
      </c>
      <c r="F129" s="43">
        <f t="shared" si="82"/>
        <v>1425</v>
      </c>
      <c r="G129" s="47">
        <f t="shared" si="83"/>
        <v>0.3</v>
      </c>
      <c r="H129" s="42">
        <v>1</v>
      </c>
      <c r="I129" s="42">
        <v>0.7</v>
      </c>
      <c r="J129" s="43">
        <f t="shared" si="84"/>
        <v>1269</v>
      </c>
      <c r="K129" s="43">
        <f t="shared" si="85"/>
        <v>109</v>
      </c>
      <c r="L129" s="43">
        <f t="shared" si="86"/>
        <v>1378</v>
      </c>
      <c r="M129" s="42">
        <f t="shared" si="93"/>
        <v>0</v>
      </c>
      <c r="N129" s="43">
        <f t="shared" si="87"/>
        <v>0</v>
      </c>
      <c r="O129" s="43">
        <f t="shared" si="88"/>
        <v>0</v>
      </c>
      <c r="P129" s="43">
        <f t="shared" si="89"/>
        <v>0</v>
      </c>
    </row>
    <row r="130" spans="1:16" ht="12.75">
      <c r="A130" s="85">
        <v>9</v>
      </c>
      <c r="B130" s="62">
        <f t="shared" si="90"/>
        <v>1549</v>
      </c>
      <c r="C130" s="46">
        <f t="shared" si="81"/>
        <v>-0.3</v>
      </c>
      <c r="D130" s="43">
        <f t="shared" si="91"/>
        <v>425</v>
      </c>
      <c r="E130" s="47">
        <f t="shared" si="92"/>
        <v>4.7</v>
      </c>
      <c r="F130" s="43">
        <f t="shared" si="82"/>
        <v>1974</v>
      </c>
      <c r="G130" s="47">
        <f t="shared" si="83"/>
        <v>0.8</v>
      </c>
      <c r="H130" s="42">
        <v>1</v>
      </c>
      <c r="I130" s="42">
        <v>0.7</v>
      </c>
      <c r="J130" s="43">
        <f t="shared" si="84"/>
        <v>1549</v>
      </c>
      <c r="K130" s="43">
        <f t="shared" si="85"/>
        <v>297</v>
      </c>
      <c r="L130" s="43">
        <f t="shared" si="86"/>
        <v>1846</v>
      </c>
      <c r="M130" s="42">
        <f t="shared" si="93"/>
        <v>0</v>
      </c>
      <c r="N130" s="43">
        <f t="shared" si="87"/>
        <v>0</v>
      </c>
      <c r="O130" s="43">
        <f t="shared" si="88"/>
        <v>0</v>
      </c>
      <c r="P130" s="43">
        <f t="shared" si="89"/>
        <v>0</v>
      </c>
    </row>
    <row r="131" spans="1:16" ht="12.75">
      <c r="A131" s="85">
        <v>10</v>
      </c>
      <c r="B131" s="62">
        <f t="shared" si="90"/>
        <v>2146</v>
      </c>
      <c r="C131" s="46">
        <f t="shared" si="81"/>
        <v>-0.2</v>
      </c>
      <c r="D131" s="43">
        <f t="shared" si="91"/>
        <v>3245</v>
      </c>
      <c r="E131" s="47">
        <f t="shared" si="92"/>
        <v>4.8</v>
      </c>
      <c r="F131" s="43">
        <f t="shared" si="82"/>
        <v>5391</v>
      </c>
      <c r="G131" s="47">
        <f t="shared" si="83"/>
        <v>2.7</v>
      </c>
      <c r="H131" s="42">
        <v>1</v>
      </c>
      <c r="I131" s="42">
        <v>0.7</v>
      </c>
      <c r="J131" s="43">
        <f t="shared" si="84"/>
        <v>2146</v>
      </c>
      <c r="K131" s="43">
        <f t="shared" si="85"/>
        <v>2271</v>
      </c>
      <c r="L131" s="43">
        <f t="shared" si="86"/>
        <v>4417</v>
      </c>
      <c r="M131" s="42">
        <f t="shared" si="93"/>
        <v>0</v>
      </c>
      <c r="N131" s="43">
        <f t="shared" si="87"/>
        <v>0</v>
      </c>
      <c r="O131" s="43">
        <f t="shared" si="88"/>
        <v>0</v>
      </c>
      <c r="P131" s="43">
        <f t="shared" si="89"/>
        <v>0</v>
      </c>
    </row>
    <row r="132" spans="1:16" ht="12.75">
      <c r="A132" s="87">
        <v>11</v>
      </c>
      <c r="B132" s="62">
        <f t="shared" si="90"/>
        <v>671</v>
      </c>
      <c r="C132" s="46">
        <f t="shared" si="81"/>
        <v>-0.3</v>
      </c>
      <c r="D132" s="43">
        <f t="shared" si="91"/>
        <v>369</v>
      </c>
      <c r="E132" s="47">
        <f t="shared" si="92"/>
        <v>4.5</v>
      </c>
      <c r="F132" s="43">
        <f t="shared" si="82"/>
        <v>1040</v>
      </c>
      <c r="G132" s="47">
        <f t="shared" si="83"/>
        <v>1.4</v>
      </c>
      <c r="H132" s="52">
        <v>1</v>
      </c>
      <c r="I132" s="52">
        <v>0.7</v>
      </c>
      <c r="J132" s="49">
        <f>B132*H132</f>
        <v>671</v>
      </c>
      <c r="K132" s="49">
        <f t="shared" si="85"/>
        <v>258</v>
      </c>
      <c r="L132" s="49">
        <f>SUM(J132:K132)</f>
        <v>929</v>
      </c>
      <c r="M132" s="42">
        <f t="shared" si="93"/>
        <v>0</v>
      </c>
      <c r="N132" s="49">
        <f>ROUNDDOWN(J132*M132,0)</f>
        <v>0</v>
      </c>
      <c r="O132" s="49">
        <f>ROUNDDOWN(K132*M132,0)</f>
        <v>0</v>
      </c>
      <c r="P132" s="49">
        <f t="shared" si="89"/>
        <v>0</v>
      </c>
    </row>
    <row r="133" spans="1:16" ht="12.75">
      <c r="A133" s="85">
        <v>12</v>
      </c>
      <c r="B133" s="62">
        <f t="shared" si="90"/>
        <v>449</v>
      </c>
      <c r="C133" s="46">
        <f t="shared" si="81"/>
        <v>-0.2</v>
      </c>
      <c r="D133" s="43">
        <f t="shared" si="91"/>
        <v>638</v>
      </c>
      <c r="E133" s="47">
        <f t="shared" si="92"/>
        <v>4.8</v>
      </c>
      <c r="F133" s="43">
        <f t="shared" si="82"/>
        <v>1087</v>
      </c>
      <c r="G133" s="47">
        <f t="shared" si="83"/>
        <v>2.6</v>
      </c>
      <c r="H133" s="42">
        <v>1</v>
      </c>
      <c r="I133" s="42">
        <v>0.7</v>
      </c>
      <c r="J133" s="43">
        <f>B133*H133</f>
        <v>449</v>
      </c>
      <c r="K133" s="43">
        <f t="shared" si="85"/>
        <v>446</v>
      </c>
      <c r="L133" s="43">
        <f>SUM(J133:K133)</f>
        <v>895</v>
      </c>
      <c r="M133" s="42">
        <f t="shared" si="93"/>
        <v>0</v>
      </c>
      <c r="N133" s="43">
        <f>ROUNDDOWN(J133*M133,0)</f>
        <v>0</v>
      </c>
      <c r="O133" s="43">
        <f>ROUNDDOWN(K133*M133,0)</f>
        <v>0</v>
      </c>
      <c r="P133" s="43">
        <f t="shared" si="89"/>
        <v>0</v>
      </c>
    </row>
    <row r="134" spans="1:16" ht="12.75">
      <c r="A134" s="87">
        <v>1</v>
      </c>
      <c r="B134" s="62">
        <f t="shared" si="90"/>
        <v>3011</v>
      </c>
      <c r="C134" s="46">
        <f t="shared" si="81"/>
        <v>-0.2</v>
      </c>
      <c r="D134" s="43">
        <f t="shared" si="91"/>
        <v>680</v>
      </c>
      <c r="E134" s="47">
        <f t="shared" si="92"/>
        <v>4.8</v>
      </c>
      <c r="F134" s="43">
        <f t="shared" si="82"/>
        <v>3691</v>
      </c>
      <c r="G134" s="47">
        <f t="shared" si="83"/>
        <v>0.7</v>
      </c>
      <c r="H134" s="52">
        <v>1</v>
      </c>
      <c r="I134" s="52">
        <v>0.7</v>
      </c>
      <c r="J134" s="49">
        <f>B134*H134</f>
        <v>3011</v>
      </c>
      <c r="K134" s="49">
        <f t="shared" si="85"/>
        <v>476</v>
      </c>
      <c r="L134" s="49">
        <f>SUM(J134:K134)</f>
        <v>3487</v>
      </c>
      <c r="M134" s="52">
        <f t="shared" si="93"/>
        <v>0</v>
      </c>
      <c r="N134" s="49">
        <f>ROUNDDOWN(J134*M134,0)</f>
        <v>0</v>
      </c>
      <c r="O134" s="49">
        <f>ROUNDDOWN(K134*M134,0)</f>
        <v>0</v>
      </c>
      <c r="P134" s="49">
        <f>SUM(N134:O134)</f>
        <v>0</v>
      </c>
    </row>
    <row r="135" spans="1:16" ht="12.75">
      <c r="A135" s="85">
        <v>2</v>
      </c>
      <c r="B135" s="62">
        <f t="shared" si="90"/>
        <v>552</v>
      </c>
      <c r="C135" s="46">
        <f t="shared" si="81"/>
        <v>-0.4</v>
      </c>
      <c r="D135" s="43">
        <f t="shared" si="91"/>
        <v>394</v>
      </c>
      <c r="E135" s="47">
        <f t="shared" si="92"/>
        <v>4.8</v>
      </c>
      <c r="F135" s="43">
        <f t="shared" si="82"/>
        <v>946</v>
      </c>
      <c r="G135" s="47">
        <f t="shared" si="83"/>
        <v>1.7</v>
      </c>
      <c r="H135" s="42">
        <v>1</v>
      </c>
      <c r="I135" s="42">
        <v>0.7</v>
      </c>
      <c r="J135" s="43">
        <f>B135*H135</f>
        <v>552</v>
      </c>
      <c r="K135" s="43">
        <f t="shared" si="85"/>
        <v>275</v>
      </c>
      <c r="L135" s="43">
        <f>SUM(J135:K135)</f>
        <v>827</v>
      </c>
      <c r="M135" s="42">
        <f t="shared" si="93"/>
        <v>0</v>
      </c>
      <c r="N135" s="43">
        <f>ROUNDDOWN(J135*M135,0)</f>
        <v>0</v>
      </c>
      <c r="O135" s="43">
        <f>ROUNDDOWN(K135*M135,0)</f>
        <v>0</v>
      </c>
      <c r="P135" s="43">
        <f>SUM(N135:O135)</f>
        <v>0</v>
      </c>
    </row>
    <row r="136" spans="1:16" ht="12.75">
      <c r="A136" s="85">
        <v>3</v>
      </c>
      <c r="B136" s="62">
        <f t="shared" si="90"/>
        <v>1326</v>
      </c>
      <c r="C136" s="46">
        <f t="shared" si="81"/>
        <v>-0.2</v>
      </c>
      <c r="D136" s="43">
        <f t="shared" si="91"/>
        <v>780</v>
      </c>
      <c r="E136" s="47">
        <f t="shared" si="92"/>
        <v>4.7</v>
      </c>
      <c r="F136" s="43">
        <f t="shared" si="82"/>
        <v>2106</v>
      </c>
      <c r="G136" s="47">
        <f t="shared" si="83"/>
        <v>1.5</v>
      </c>
      <c r="H136" s="42">
        <v>1</v>
      </c>
      <c r="I136" s="42">
        <v>0.7</v>
      </c>
      <c r="J136" s="43">
        <f>B136*H136</f>
        <v>1326</v>
      </c>
      <c r="K136" s="43">
        <f t="shared" si="85"/>
        <v>546</v>
      </c>
      <c r="L136" s="43">
        <f>SUM(J136:K136)</f>
        <v>1872</v>
      </c>
      <c r="M136" s="42">
        <f t="shared" si="93"/>
        <v>0</v>
      </c>
      <c r="N136" s="43">
        <f>ROUNDDOWN(J136*M136,0)</f>
        <v>0</v>
      </c>
      <c r="O136" s="43">
        <f>ROUNDDOWN(K136*M136,0)</f>
        <v>0</v>
      </c>
      <c r="P136" s="43">
        <f>SUM(N136:O136)</f>
        <v>0</v>
      </c>
    </row>
    <row r="137" spans="1:18" ht="12.75">
      <c r="A137" s="85" t="s">
        <v>48</v>
      </c>
      <c r="B137" s="43">
        <f t="shared" si="90"/>
        <v>24076</v>
      </c>
      <c r="C137" s="46">
        <f>ROUND((B137/B120-1)*100,1)</f>
        <v>-0.2</v>
      </c>
      <c r="D137" s="43">
        <f t="shared" si="91"/>
        <v>8748</v>
      </c>
      <c r="E137" s="47">
        <f t="shared" si="92"/>
        <v>4.8</v>
      </c>
      <c r="F137" s="43">
        <f t="shared" si="82"/>
        <v>32824</v>
      </c>
      <c r="G137" s="47">
        <f t="shared" si="83"/>
        <v>1.1</v>
      </c>
      <c r="H137" s="42"/>
      <c r="I137" s="42"/>
      <c r="J137" s="43">
        <f>SUM(J125:J136)</f>
        <v>24076</v>
      </c>
      <c r="K137" s="43">
        <f>ROUNDDOWN(D137*0.7,0)+1</f>
        <v>6124</v>
      </c>
      <c r="L137" s="92">
        <f>SUM(L125:L136)</f>
        <v>30200</v>
      </c>
      <c r="M137" s="42"/>
      <c r="N137" s="43">
        <f>SUM(N125:N136)</f>
        <v>0</v>
      </c>
      <c r="O137" s="43">
        <f>SUM(O125:O136)</f>
        <v>0</v>
      </c>
      <c r="P137" s="43">
        <f>SUM(P125:P136)</f>
        <v>0</v>
      </c>
      <c r="R137" s="93">
        <f>L137*45.17</f>
        <v>1364134</v>
      </c>
    </row>
    <row r="138" spans="2:12" ht="12.75">
      <c r="B138" s="91">
        <f>B137-B120</f>
        <v>-49</v>
      </c>
      <c r="D138" s="91">
        <f>D137-D120</f>
        <v>400</v>
      </c>
      <c r="L138" s="91">
        <f>L137-L120</f>
        <v>235</v>
      </c>
    </row>
    <row r="139" spans="2:12" ht="12.75">
      <c r="B139" s="91"/>
      <c r="D139" s="91"/>
      <c r="L139" s="91"/>
    </row>
    <row r="140" ht="12.75">
      <c r="A140" t="s">
        <v>55</v>
      </c>
    </row>
    <row r="141" ht="12.75">
      <c r="A141" t="s">
        <v>75</v>
      </c>
    </row>
    <row r="142" ht="12.75">
      <c r="A142" t="s">
        <v>76</v>
      </c>
    </row>
  </sheetData>
  <sheetProtection/>
  <mergeCells count="48">
    <mergeCell ref="A123:A124"/>
    <mergeCell ref="B123:G123"/>
    <mergeCell ref="H123:I123"/>
    <mergeCell ref="J123:L123"/>
    <mergeCell ref="M123:M124"/>
    <mergeCell ref="N123:P123"/>
    <mergeCell ref="A4:A5"/>
    <mergeCell ref="B4:G4"/>
    <mergeCell ref="H4:I4"/>
    <mergeCell ref="J4:L4"/>
    <mergeCell ref="M4:M5"/>
    <mergeCell ref="N4:P4"/>
    <mergeCell ref="A21:A22"/>
    <mergeCell ref="B21:G21"/>
    <mergeCell ref="H21:I21"/>
    <mergeCell ref="J21:L21"/>
    <mergeCell ref="M21:M22"/>
    <mergeCell ref="N21:P21"/>
    <mergeCell ref="A38:A39"/>
    <mergeCell ref="B38:G38"/>
    <mergeCell ref="H38:I38"/>
    <mergeCell ref="J38:L38"/>
    <mergeCell ref="M38:M39"/>
    <mergeCell ref="N38:P38"/>
    <mergeCell ref="A55:A56"/>
    <mergeCell ref="B55:G55"/>
    <mergeCell ref="H55:I55"/>
    <mergeCell ref="J55:L55"/>
    <mergeCell ref="M55:M56"/>
    <mergeCell ref="N55:P55"/>
    <mergeCell ref="A72:A73"/>
    <mergeCell ref="B72:G72"/>
    <mergeCell ref="H72:I72"/>
    <mergeCell ref="J72:L72"/>
    <mergeCell ref="M72:M73"/>
    <mergeCell ref="N72:P72"/>
    <mergeCell ref="A89:A90"/>
    <mergeCell ref="B89:G89"/>
    <mergeCell ref="H89:I89"/>
    <mergeCell ref="J89:L89"/>
    <mergeCell ref="M89:M90"/>
    <mergeCell ref="N89:P89"/>
    <mergeCell ref="N106:P106"/>
    <mergeCell ref="M106:M107"/>
    <mergeCell ref="J106:L106"/>
    <mergeCell ref="H106:I106"/>
    <mergeCell ref="B106:G106"/>
    <mergeCell ref="A106:A107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view="pageBreakPreview" zoomScale="85" zoomScaleNormal="85" zoomScaleSheetLayoutView="85" zoomScalePageLayoutView="0" workbookViewId="0" topLeftCell="A76">
      <selection activeCell="K108" sqref="K108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>
      <c r="A3" s="33" t="s">
        <v>39</v>
      </c>
    </row>
    <row r="4" spans="1:16" ht="12.75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89" t="s">
        <v>46</v>
      </c>
      <c r="K5" s="89" t="s">
        <v>47</v>
      </c>
      <c r="L5" s="89" t="s">
        <v>48</v>
      </c>
      <c r="M5" s="163"/>
      <c r="N5" s="89" t="s">
        <v>46</v>
      </c>
      <c r="O5" s="89" t="s">
        <v>49</v>
      </c>
      <c r="P5" s="89" t="s">
        <v>48</v>
      </c>
    </row>
    <row r="6" spans="1:16" ht="12.75">
      <c r="A6" s="88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>
      <c r="A7" s="88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>
      <c r="A8" s="88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>
      <c r="A9" s="88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>
      <c r="A10" s="88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>
      <c r="A11" s="88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>
      <c r="A12" s="88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>
      <c r="A13" s="88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>
      <c r="A14" s="88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>
      <c r="A15" s="88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>
      <c r="A16" s="88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>
      <c r="A17" s="88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>
      <c r="A18" s="88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>
      <c r="R19" s="44"/>
    </row>
    <row r="20" spans="1:18" ht="14.25">
      <c r="A20" s="33" t="s">
        <v>50</v>
      </c>
      <c r="R20" s="44"/>
    </row>
    <row r="21" spans="1:18" ht="12.75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>
      <c r="A22" s="166"/>
      <c r="B22" s="89" t="s">
        <v>46</v>
      </c>
      <c r="C22" s="45" t="s">
        <v>52</v>
      </c>
      <c r="D22" s="89" t="s">
        <v>47</v>
      </c>
      <c r="E22" s="45" t="s">
        <v>52</v>
      </c>
      <c r="F22" s="89" t="s">
        <v>48</v>
      </c>
      <c r="G22" s="45" t="s">
        <v>52</v>
      </c>
      <c r="H22" s="36" t="s">
        <v>46</v>
      </c>
      <c r="I22" s="36" t="s">
        <v>47</v>
      </c>
      <c r="J22" s="89" t="s">
        <v>46</v>
      </c>
      <c r="K22" s="89" t="s">
        <v>47</v>
      </c>
      <c r="L22" s="89" t="s">
        <v>48</v>
      </c>
      <c r="M22" s="162"/>
      <c r="N22" s="89" t="s">
        <v>46</v>
      </c>
      <c r="O22" s="89" t="s">
        <v>49</v>
      </c>
      <c r="P22" s="89" t="s">
        <v>48</v>
      </c>
      <c r="R22" s="44"/>
    </row>
    <row r="23" spans="1:18" ht="12.75">
      <c r="A23" s="88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>
      <c r="A24" s="88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>
      <c r="A25" s="88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>
      <c r="A26" s="88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>
      <c r="A27" s="88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>
      <c r="A28" s="88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>
      <c r="A29" s="88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>
      <c r="A30" s="90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>
      <c r="A31" s="88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>
      <c r="A32" s="90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>
      <c r="A33" s="88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>
      <c r="A34" s="88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>
      <c r="A35" s="88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>
      <c r="R36" s="44"/>
    </row>
    <row r="37" spans="1:18" ht="14.25">
      <c r="A37" s="33" t="s">
        <v>53</v>
      </c>
      <c r="R37" s="44"/>
    </row>
    <row r="38" spans="1:18" ht="12.75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>
      <c r="A39" s="166"/>
      <c r="B39" s="89" t="s">
        <v>46</v>
      </c>
      <c r="C39" s="45" t="s">
        <v>52</v>
      </c>
      <c r="D39" s="89" t="s">
        <v>47</v>
      </c>
      <c r="E39" s="45" t="s">
        <v>52</v>
      </c>
      <c r="F39" s="89" t="s">
        <v>48</v>
      </c>
      <c r="G39" s="45" t="s">
        <v>52</v>
      </c>
      <c r="H39" s="36" t="s">
        <v>46</v>
      </c>
      <c r="I39" s="36" t="s">
        <v>47</v>
      </c>
      <c r="J39" s="89" t="s">
        <v>46</v>
      </c>
      <c r="K39" s="89" t="s">
        <v>47</v>
      </c>
      <c r="L39" s="89" t="s">
        <v>48</v>
      </c>
      <c r="M39" s="162"/>
      <c r="N39" s="89" t="s">
        <v>46</v>
      </c>
      <c r="O39" s="89" t="s">
        <v>49</v>
      </c>
      <c r="P39" s="89" t="s">
        <v>48</v>
      </c>
      <c r="R39" s="44"/>
    </row>
    <row r="40" spans="1:18" ht="12.75">
      <c r="A40" s="88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>
      <c r="A41" s="88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>
      <c r="A42" s="88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>
      <c r="A43" s="88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>
      <c r="A44" s="88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>
      <c r="A45" s="88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>
      <c r="A46" s="88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>
      <c r="A47" s="90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>
      <c r="A48" s="89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>
      <c r="A49" s="88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>
      <c r="A50" s="88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>
      <c r="A51" s="88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>
      <c r="A52" s="88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>
      <c r="B53" s="66"/>
      <c r="D53" s="67"/>
      <c r="R53" s="44"/>
    </row>
    <row r="54" spans="1:18" ht="14.25">
      <c r="A54" s="33" t="s">
        <v>58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89" t="s">
        <v>46</v>
      </c>
      <c r="C56" s="45" t="s">
        <v>52</v>
      </c>
      <c r="D56" s="89" t="s">
        <v>47</v>
      </c>
      <c r="E56" s="45" t="s">
        <v>52</v>
      </c>
      <c r="F56" s="89" t="s">
        <v>48</v>
      </c>
      <c r="G56" s="45" t="s">
        <v>52</v>
      </c>
      <c r="H56" s="36" t="s">
        <v>46</v>
      </c>
      <c r="I56" s="36" t="s">
        <v>47</v>
      </c>
      <c r="J56" s="89" t="s">
        <v>46</v>
      </c>
      <c r="K56" s="89" t="s">
        <v>47</v>
      </c>
      <c r="L56" s="89" t="s">
        <v>48</v>
      </c>
      <c r="M56" s="162"/>
      <c r="N56" s="89" t="s">
        <v>46</v>
      </c>
      <c r="O56" s="89" t="s">
        <v>49</v>
      </c>
      <c r="P56" s="89" t="s">
        <v>48</v>
      </c>
      <c r="R56" s="44"/>
    </row>
    <row r="57" spans="1:18" ht="12.75">
      <c r="A57" s="88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>
      <c r="A58" s="88">
        <v>5</v>
      </c>
      <c r="B58" s="43">
        <v>1212</v>
      </c>
      <c r="C58" s="46">
        <f t="shared" si="33"/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>
      <c r="A59" s="88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>
      <c r="A60" s="88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>
      <c r="A61" s="88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>
      <c r="A62" s="88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>
      <c r="A63" s="88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>
      <c r="A64" s="90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>
      <c r="A65" s="88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>
      <c r="A66" s="90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>
      <c r="A67" s="88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>
      <c r="A68" s="88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>
      <c r="A69" s="88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4" ht="12.75">
      <c r="B70" s="66"/>
      <c r="D70" s="67"/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89" t="s">
        <v>46</v>
      </c>
      <c r="C73" s="45" t="s">
        <v>52</v>
      </c>
      <c r="D73" s="89" t="s">
        <v>47</v>
      </c>
      <c r="E73" s="45" t="s">
        <v>52</v>
      </c>
      <c r="F73" s="89" t="s">
        <v>48</v>
      </c>
      <c r="G73" s="45" t="s">
        <v>52</v>
      </c>
      <c r="H73" s="36" t="s">
        <v>46</v>
      </c>
      <c r="I73" s="36" t="s">
        <v>47</v>
      </c>
      <c r="J73" s="89" t="s">
        <v>46</v>
      </c>
      <c r="K73" s="89" t="s">
        <v>47</v>
      </c>
      <c r="L73" s="89" t="s">
        <v>48</v>
      </c>
      <c r="M73" s="162"/>
      <c r="N73" s="89" t="s">
        <v>46</v>
      </c>
      <c r="O73" s="89" t="s">
        <v>49</v>
      </c>
      <c r="P73" s="89" t="s">
        <v>48</v>
      </c>
    </row>
    <row r="74" spans="1:18" ht="12.75">
      <c r="A74" s="88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88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88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88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88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88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88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90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88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90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88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88">
        <v>3</v>
      </c>
      <c r="B85" s="62">
        <v>1326</v>
      </c>
      <c r="C85" s="64">
        <f t="shared" si="46"/>
        <v>1.8</v>
      </c>
      <c r="D85" s="62">
        <v>711</v>
      </c>
      <c r="E85" s="63">
        <f t="shared" si="47"/>
        <v>-1.1</v>
      </c>
      <c r="F85" s="43">
        <f>SUM(B85,D85)</f>
        <v>2037</v>
      </c>
      <c r="G85" s="63">
        <f t="shared" si="49"/>
        <v>0.8</v>
      </c>
      <c r="H85" s="42">
        <v>1</v>
      </c>
      <c r="I85" s="42">
        <v>0.7</v>
      </c>
      <c r="J85" s="43">
        <f>B85*H85</f>
        <v>1326</v>
      </c>
      <c r="K85" s="43">
        <f>ROUNDDOWN(D85*I85,0)</f>
        <v>497</v>
      </c>
      <c r="L85" s="43">
        <f>SUM(J85:K85)</f>
        <v>1823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0.4554772581678411</v>
      </c>
    </row>
    <row r="86" spans="1:18" ht="12.75">
      <c r="A86" s="88" t="s">
        <v>48</v>
      </c>
      <c r="B86" s="43">
        <f>SUM(B74:B85)</f>
        <v>23992</v>
      </c>
      <c r="C86" s="46">
        <f t="shared" si="46"/>
        <v>1.2</v>
      </c>
      <c r="D86" s="43">
        <f>SUM(D74:D85)</f>
        <v>7832</v>
      </c>
      <c r="E86" s="63">
        <f t="shared" si="47"/>
        <v>4.1</v>
      </c>
      <c r="F86" s="43">
        <f>SUM(F74:F85)</f>
        <v>31824</v>
      </c>
      <c r="G86" s="63">
        <f t="shared" si="49"/>
        <v>1.9</v>
      </c>
      <c r="H86" s="42"/>
      <c r="I86" s="42"/>
      <c r="J86" s="43">
        <f>SUM(J74:J85)</f>
        <v>23992</v>
      </c>
      <c r="K86" s="43">
        <f>SUM(K74:K85)</f>
        <v>5477</v>
      </c>
      <c r="L86" s="43">
        <f>SUM(L74:L85)</f>
        <v>29469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0.3282068474206931</v>
      </c>
    </row>
    <row r="87" spans="2:4" ht="12.75">
      <c r="B87" s="66"/>
      <c r="D87" s="67"/>
    </row>
    <row r="88" ht="14.25">
      <c r="A88" s="33" t="s">
        <v>68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89" t="s">
        <v>46</v>
      </c>
      <c r="C90" s="45" t="s">
        <v>52</v>
      </c>
      <c r="D90" s="89" t="s">
        <v>47</v>
      </c>
      <c r="E90" s="45" t="s">
        <v>52</v>
      </c>
      <c r="F90" s="89" t="s">
        <v>48</v>
      </c>
      <c r="G90" s="45" t="s">
        <v>52</v>
      </c>
      <c r="H90" s="36" t="s">
        <v>46</v>
      </c>
      <c r="I90" s="36" t="s">
        <v>47</v>
      </c>
      <c r="J90" s="89" t="s">
        <v>46</v>
      </c>
      <c r="K90" s="89" t="s">
        <v>47</v>
      </c>
      <c r="L90" s="89" t="s">
        <v>48</v>
      </c>
      <c r="M90" s="162"/>
      <c r="N90" s="89" t="s">
        <v>46</v>
      </c>
      <c r="O90" s="89" t="s">
        <v>49</v>
      </c>
      <c r="P90" s="89" t="s">
        <v>48</v>
      </c>
    </row>
    <row r="91" spans="1:16" ht="12.75">
      <c r="A91" s="88">
        <v>4</v>
      </c>
      <c r="B91" s="43">
        <v>7937</v>
      </c>
      <c r="C91" s="46">
        <f>ROUND((B91/B74-1)*100,1)</f>
        <v>0.4</v>
      </c>
      <c r="D91" s="43">
        <v>643</v>
      </c>
      <c r="E91" s="47">
        <f>ROUND((D91/D74-1)*100,1)</f>
        <v>5.4</v>
      </c>
      <c r="F91" s="43">
        <f>SUM(B91,D91)</f>
        <v>8580</v>
      </c>
      <c r="G91" s="47">
        <f>ROUND((F91/F74-1)*100,1)</f>
        <v>0.8</v>
      </c>
      <c r="H91" s="42">
        <v>1</v>
      </c>
      <c r="I91" s="42">
        <v>0.7</v>
      </c>
      <c r="J91" s="43">
        <f>B91*H91</f>
        <v>7937</v>
      </c>
      <c r="K91" s="43">
        <f>ROUNDDOWN(D91*I91,0)</f>
        <v>450</v>
      </c>
      <c r="L91" s="43">
        <f>SUM(J91:K91)</f>
        <v>8387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</row>
    <row r="92" spans="1:16" ht="12.75">
      <c r="A92" s="88">
        <v>5</v>
      </c>
      <c r="B92" s="43">
        <v>1238</v>
      </c>
      <c r="C92" s="46">
        <f aca="true" t="shared" si="59" ref="C92:C102">ROUND((B92/B75-1)*100,1)</f>
        <v>-0.5</v>
      </c>
      <c r="D92" s="43">
        <v>160</v>
      </c>
      <c r="E92" s="47">
        <f aca="true" t="shared" si="60" ref="E92:E103">ROUND((D92/D75-1)*100,1)</f>
        <v>-13.5</v>
      </c>
      <c r="F92" s="43">
        <f aca="true" t="shared" si="61" ref="F92:F103">SUM(B92,D92)</f>
        <v>1398</v>
      </c>
      <c r="G92" s="47">
        <f aca="true" t="shared" si="62" ref="G92:G103">ROUND((F92/F75-1)*100,1)</f>
        <v>-2.2</v>
      </c>
      <c r="H92" s="42">
        <v>1</v>
      </c>
      <c r="I92" s="42">
        <v>0.7</v>
      </c>
      <c r="J92" s="43">
        <f aca="true" t="shared" si="63" ref="J92:J97">B92*H92</f>
        <v>1238</v>
      </c>
      <c r="K92" s="43">
        <f aca="true" t="shared" si="64" ref="K92:K97">ROUNDDOWN(D92*I92,0)</f>
        <v>112</v>
      </c>
      <c r="L92" s="43">
        <f aca="true" t="shared" si="65" ref="L92:L97">SUM(J92:K92)</f>
        <v>1350</v>
      </c>
      <c r="M92" s="42">
        <f>M91</f>
        <v>0</v>
      </c>
      <c r="N92" s="43">
        <f aca="true" t="shared" si="66" ref="N92:N97">ROUNDDOWN(J92*M92,0)</f>
        <v>0</v>
      </c>
      <c r="O92" s="43">
        <f aca="true" t="shared" si="67" ref="O92:O97">ROUNDDOWN(K92*M92,0)</f>
        <v>0</v>
      </c>
      <c r="P92" s="43">
        <f aca="true" t="shared" si="68" ref="P92:P99">SUM(N92:O92)</f>
        <v>0</v>
      </c>
    </row>
    <row r="93" spans="1:16" ht="12.75">
      <c r="A93" s="88">
        <v>6</v>
      </c>
      <c r="B93" s="43">
        <v>1863</v>
      </c>
      <c r="C93" s="46">
        <f t="shared" si="59"/>
        <v>1.2</v>
      </c>
      <c r="D93" s="43">
        <v>124</v>
      </c>
      <c r="E93" s="47">
        <f t="shared" si="60"/>
        <v>5.1</v>
      </c>
      <c r="F93" s="43">
        <f t="shared" si="61"/>
        <v>1987</v>
      </c>
      <c r="G93" s="47">
        <f t="shared" si="62"/>
        <v>1.4</v>
      </c>
      <c r="H93" s="42">
        <v>1</v>
      </c>
      <c r="I93" s="42">
        <v>0.7</v>
      </c>
      <c r="J93" s="43">
        <f t="shared" si="63"/>
        <v>1863</v>
      </c>
      <c r="K93" s="43">
        <f t="shared" si="64"/>
        <v>86</v>
      </c>
      <c r="L93" s="43">
        <f t="shared" si="65"/>
        <v>1949</v>
      </c>
      <c r="M93" s="42">
        <f aca="true" t="shared" si="69" ref="M93:M102">M92</f>
        <v>0</v>
      </c>
      <c r="N93" s="43">
        <f t="shared" si="66"/>
        <v>0</v>
      </c>
      <c r="O93" s="43">
        <f t="shared" si="67"/>
        <v>0</v>
      </c>
      <c r="P93" s="43">
        <f t="shared" si="68"/>
        <v>0</v>
      </c>
    </row>
    <row r="94" spans="1:16" ht="12.75">
      <c r="A94" s="88">
        <v>7</v>
      </c>
      <c r="B94" s="43">
        <v>2103</v>
      </c>
      <c r="C94" s="46">
        <f t="shared" si="59"/>
        <v>0.6</v>
      </c>
      <c r="D94" s="43">
        <v>915</v>
      </c>
      <c r="E94" s="47">
        <f t="shared" si="60"/>
        <v>2</v>
      </c>
      <c r="F94" s="43">
        <f t="shared" si="61"/>
        <v>3018</v>
      </c>
      <c r="G94" s="47">
        <f t="shared" si="62"/>
        <v>1</v>
      </c>
      <c r="H94" s="42">
        <v>1</v>
      </c>
      <c r="I94" s="42">
        <v>0.7</v>
      </c>
      <c r="J94" s="43">
        <f t="shared" si="63"/>
        <v>2103</v>
      </c>
      <c r="K94" s="43">
        <f t="shared" si="64"/>
        <v>640</v>
      </c>
      <c r="L94" s="43">
        <f t="shared" si="65"/>
        <v>2743</v>
      </c>
      <c r="M94" s="42">
        <f t="shared" si="69"/>
        <v>0</v>
      </c>
      <c r="N94" s="43">
        <f t="shared" si="66"/>
        <v>0</v>
      </c>
      <c r="O94" s="43">
        <f t="shared" si="67"/>
        <v>0</v>
      </c>
      <c r="P94" s="43">
        <f t="shared" si="68"/>
        <v>0</v>
      </c>
    </row>
    <row r="95" spans="1:16" ht="12.75">
      <c r="A95" s="88">
        <v>8</v>
      </c>
      <c r="B95" s="43">
        <v>1280</v>
      </c>
      <c r="C95" s="46">
        <f t="shared" si="59"/>
        <v>0.8</v>
      </c>
      <c r="D95" s="43">
        <v>149</v>
      </c>
      <c r="E95" s="47">
        <f t="shared" si="60"/>
        <v>-6.3</v>
      </c>
      <c r="F95" s="43">
        <f t="shared" si="61"/>
        <v>1429</v>
      </c>
      <c r="G95" s="47">
        <f t="shared" si="62"/>
        <v>0</v>
      </c>
      <c r="H95" s="42">
        <v>1</v>
      </c>
      <c r="I95" s="42">
        <v>0.7</v>
      </c>
      <c r="J95" s="43">
        <f t="shared" si="63"/>
        <v>1280</v>
      </c>
      <c r="K95" s="43">
        <f t="shared" si="64"/>
        <v>104</v>
      </c>
      <c r="L95" s="43">
        <f t="shared" si="65"/>
        <v>1384</v>
      </c>
      <c r="M95" s="42">
        <f t="shared" si="69"/>
        <v>0</v>
      </c>
      <c r="N95" s="43">
        <f t="shared" si="66"/>
        <v>0</v>
      </c>
      <c r="O95" s="43">
        <f t="shared" si="67"/>
        <v>0</v>
      </c>
      <c r="P95" s="43">
        <f t="shared" si="68"/>
        <v>0</v>
      </c>
    </row>
    <row r="96" spans="1:16" ht="12.75">
      <c r="A96" s="88">
        <v>9</v>
      </c>
      <c r="B96" s="43">
        <v>1559</v>
      </c>
      <c r="C96" s="46">
        <f t="shared" si="59"/>
        <v>-0.1</v>
      </c>
      <c r="D96" s="43">
        <v>394</v>
      </c>
      <c r="E96" s="47">
        <f t="shared" si="60"/>
        <v>2.9</v>
      </c>
      <c r="F96" s="43">
        <f t="shared" si="61"/>
        <v>1953</v>
      </c>
      <c r="G96" s="47">
        <f t="shared" si="62"/>
        <v>0.5</v>
      </c>
      <c r="H96" s="42">
        <v>1</v>
      </c>
      <c r="I96" s="42">
        <v>0.7</v>
      </c>
      <c r="J96" s="43">
        <f t="shared" si="63"/>
        <v>1559</v>
      </c>
      <c r="K96" s="43">
        <f t="shared" si="64"/>
        <v>275</v>
      </c>
      <c r="L96" s="43">
        <f t="shared" si="65"/>
        <v>1834</v>
      </c>
      <c r="M96" s="42">
        <f t="shared" si="69"/>
        <v>0</v>
      </c>
      <c r="N96" s="43">
        <f t="shared" si="66"/>
        <v>0</v>
      </c>
      <c r="O96" s="43">
        <f t="shared" si="67"/>
        <v>0</v>
      </c>
      <c r="P96" s="43">
        <f t="shared" si="68"/>
        <v>0</v>
      </c>
    </row>
    <row r="97" spans="1:16" ht="12.75">
      <c r="A97" s="88">
        <v>10</v>
      </c>
      <c r="B97" s="43">
        <v>2151</v>
      </c>
      <c r="C97" s="46">
        <f t="shared" si="59"/>
        <v>1</v>
      </c>
      <c r="D97" s="43">
        <v>2974</v>
      </c>
      <c r="E97" s="47">
        <f t="shared" si="60"/>
        <v>0.7</v>
      </c>
      <c r="F97" s="43">
        <f t="shared" si="61"/>
        <v>5125</v>
      </c>
      <c r="G97" s="47">
        <f t="shared" si="62"/>
        <v>0.8</v>
      </c>
      <c r="H97" s="42">
        <v>1</v>
      </c>
      <c r="I97" s="42">
        <v>0.7</v>
      </c>
      <c r="J97" s="43">
        <f t="shared" si="63"/>
        <v>2151</v>
      </c>
      <c r="K97" s="43">
        <f t="shared" si="64"/>
        <v>2081</v>
      </c>
      <c r="L97" s="43">
        <f t="shared" si="65"/>
        <v>4232</v>
      </c>
      <c r="M97" s="42">
        <f t="shared" si="69"/>
        <v>0</v>
      </c>
      <c r="N97" s="43">
        <f t="shared" si="66"/>
        <v>0</v>
      </c>
      <c r="O97" s="43">
        <f t="shared" si="67"/>
        <v>0</v>
      </c>
      <c r="P97" s="43">
        <f t="shared" si="68"/>
        <v>0</v>
      </c>
    </row>
    <row r="98" spans="1:16" ht="12.75">
      <c r="A98" s="90">
        <v>11</v>
      </c>
      <c r="B98" s="65">
        <v>659</v>
      </c>
      <c r="C98" s="46">
        <f t="shared" si="59"/>
        <v>0.5</v>
      </c>
      <c r="D98" s="65">
        <v>319</v>
      </c>
      <c r="E98" s="47">
        <f t="shared" si="60"/>
        <v>0.9</v>
      </c>
      <c r="F98" s="43">
        <f t="shared" si="61"/>
        <v>978</v>
      </c>
      <c r="G98" s="47">
        <f t="shared" si="62"/>
        <v>0.6</v>
      </c>
      <c r="H98" s="52">
        <v>1</v>
      </c>
      <c r="I98" s="52">
        <v>0.7</v>
      </c>
      <c r="J98" s="49">
        <f>B98*H98</f>
        <v>659</v>
      </c>
      <c r="K98" s="49">
        <f>ROUNDDOWN(D98*I98,0)</f>
        <v>223</v>
      </c>
      <c r="L98" s="49">
        <f>SUM(J98:K98)</f>
        <v>882</v>
      </c>
      <c r="M98" s="42">
        <f t="shared" si="69"/>
        <v>0</v>
      </c>
      <c r="N98" s="49">
        <f>ROUNDDOWN(J98*M98,0)</f>
        <v>0</v>
      </c>
      <c r="O98" s="49">
        <f>ROUNDDOWN(K98*M98,0)</f>
        <v>0</v>
      </c>
      <c r="P98" s="49">
        <f t="shared" si="68"/>
        <v>0</v>
      </c>
    </row>
    <row r="99" spans="1:16" ht="12.75">
      <c r="A99" s="88">
        <v>12</v>
      </c>
      <c r="B99" s="65">
        <v>438</v>
      </c>
      <c r="C99" s="46">
        <f t="shared" si="59"/>
        <v>0.5</v>
      </c>
      <c r="D99" s="65">
        <v>543</v>
      </c>
      <c r="E99" s="47">
        <f t="shared" si="60"/>
        <v>0.9</v>
      </c>
      <c r="F99" s="43">
        <f t="shared" si="61"/>
        <v>981</v>
      </c>
      <c r="G99" s="47">
        <f t="shared" si="62"/>
        <v>0.7</v>
      </c>
      <c r="H99" s="42">
        <v>1</v>
      </c>
      <c r="I99" s="42">
        <v>0.7</v>
      </c>
      <c r="J99" s="43">
        <f>B99*H99</f>
        <v>438</v>
      </c>
      <c r="K99" s="43">
        <f>ROUNDDOWN(D99*I99,0)</f>
        <v>380</v>
      </c>
      <c r="L99" s="43">
        <f>SUM(J99:K99)</f>
        <v>818</v>
      </c>
      <c r="M99" s="42">
        <f t="shared" si="69"/>
        <v>0</v>
      </c>
      <c r="N99" s="43">
        <f>ROUNDDOWN(J99*M99,0)</f>
        <v>0</v>
      </c>
      <c r="O99" s="43">
        <f>ROUNDDOWN(K99*M99,0)</f>
        <v>0</v>
      </c>
      <c r="P99" s="43">
        <f t="shared" si="68"/>
        <v>0</v>
      </c>
    </row>
    <row r="100" spans="1:16" ht="12.75">
      <c r="A100" s="90">
        <v>1</v>
      </c>
      <c r="B100" s="65">
        <v>3006</v>
      </c>
      <c r="C100" s="46">
        <f t="shared" si="59"/>
        <v>0.5</v>
      </c>
      <c r="D100" s="65">
        <v>621</v>
      </c>
      <c r="E100" s="47">
        <f t="shared" si="60"/>
        <v>1</v>
      </c>
      <c r="F100" s="43">
        <f t="shared" si="61"/>
        <v>3627</v>
      </c>
      <c r="G100" s="47">
        <f t="shared" si="62"/>
        <v>0.6</v>
      </c>
      <c r="H100" s="52">
        <v>1</v>
      </c>
      <c r="I100" s="52">
        <v>0.7</v>
      </c>
      <c r="J100" s="49">
        <f>B100*H100</f>
        <v>3006</v>
      </c>
      <c r="K100" s="49">
        <f>ROUNDDOWN(D100*I100,0)</f>
        <v>434</v>
      </c>
      <c r="L100" s="49">
        <f>SUM(J100:K100)</f>
        <v>3440</v>
      </c>
      <c r="M100" s="52">
        <f t="shared" si="69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</row>
    <row r="101" spans="1:16" ht="12.75">
      <c r="A101" s="88">
        <v>2</v>
      </c>
      <c r="B101" s="65">
        <v>544</v>
      </c>
      <c r="C101" s="46">
        <f t="shared" si="59"/>
        <v>0.4</v>
      </c>
      <c r="D101" s="65">
        <v>351</v>
      </c>
      <c r="E101" s="47">
        <f t="shared" si="60"/>
        <v>0.9</v>
      </c>
      <c r="F101" s="43">
        <f t="shared" si="61"/>
        <v>895</v>
      </c>
      <c r="G101" s="47">
        <f t="shared" si="62"/>
        <v>0.6</v>
      </c>
      <c r="H101" s="42">
        <v>1</v>
      </c>
      <c r="I101" s="42">
        <v>0.7</v>
      </c>
      <c r="J101" s="43">
        <f>B101*H101</f>
        <v>544</v>
      </c>
      <c r="K101" s="43">
        <f>ROUNDDOWN(D101*I101,0)</f>
        <v>245</v>
      </c>
      <c r="L101" s="43">
        <f>SUM(J101:K101)</f>
        <v>789</v>
      </c>
      <c r="M101" s="42">
        <f t="shared" si="69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</row>
    <row r="102" spans="1:16" ht="12.75">
      <c r="A102" s="88">
        <v>3</v>
      </c>
      <c r="B102" s="65">
        <v>1332</v>
      </c>
      <c r="C102" s="46">
        <f t="shared" si="59"/>
        <v>0.5</v>
      </c>
      <c r="D102" s="65">
        <v>718</v>
      </c>
      <c r="E102" s="47">
        <f t="shared" si="60"/>
        <v>1</v>
      </c>
      <c r="F102" s="43">
        <f t="shared" si="61"/>
        <v>2050</v>
      </c>
      <c r="G102" s="47">
        <f t="shared" si="62"/>
        <v>0.6</v>
      </c>
      <c r="H102" s="42">
        <v>1</v>
      </c>
      <c r="I102" s="42">
        <v>0.7</v>
      </c>
      <c r="J102" s="43">
        <f>B102*H102</f>
        <v>1332</v>
      </c>
      <c r="K102" s="43">
        <f>ROUNDDOWN(D102*I102,0)</f>
        <v>502</v>
      </c>
      <c r="L102" s="43">
        <f>SUM(J102:K102)</f>
        <v>1834</v>
      </c>
      <c r="M102" s="42">
        <f t="shared" si="69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</row>
    <row r="103" spans="1:16" ht="12.75">
      <c r="A103" s="88" t="s">
        <v>48</v>
      </c>
      <c r="B103" s="43">
        <f>SUM(B91:B102)</f>
        <v>24110</v>
      </c>
      <c r="C103" s="46">
        <f>ROUND((B103/B86-1)*100,1)</f>
        <v>0.5</v>
      </c>
      <c r="D103" s="43">
        <f>SUM(D91:D102)</f>
        <v>7911</v>
      </c>
      <c r="E103" s="47">
        <f t="shared" si="60"/>
        <v>1</v>
      </c>
      <c r="F103" s="43">
        <f t="shared" si="61"/>
        <v>32021</v>
      </c>
      <c r="G103" s="47">
        <f t="shared" si="62"/>
        <v>0.6</v>
      </c>
      <c r="H103" s="42"/>
      <c r="I103" s="42"/>
      <c r="J103" s="43">
        <f>SUM(J91:J102)</f>
        <v>24110</v>
      </c>
      <c r="K103" s="43">
        <f>SUM(K91:K102)</f>
        <v>5532</v>
      </c>
      <c r="L103" s="43">
        <f>SUM(L91:L102)</f>
        <v>29642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</row>
    <row r="104" spans="2:4" ht="12.75">
      <c r="B104" s="66"/>
      <c r="D104" s="67"/>
    </row>
    <row r="105" ht="14.25">
      <c r="A105" s="33" t="s">
        <v>73</v>
      </c>
    </row>
    <row r="106" spans="1:16" ht="12.75">
      <c r="A106" s="165" t="s">
        <v>40</v>
      </c>
      <c r="B106" s="159" t="s">
        <v>51</v>
      </c>
      <c r="C106" s="161"/>
      <c r="D106" s="161"/>
      <c r="E106" s="161"/>
      <c r="F106" s="161"/>
      <c r="G106" s="160"/>
      <c r="H106" s="167" t="s">
        <v>42</v>
      </c>
      <c r="I106" s="167"/>
      <c r="J106" s="167" t="s">
        <v>43</v>
      </c>
      <c r="K106" s="167"/>
      <c r="L106" s="167"/>
      <c r="M106" s="167" t="s">
        <v>44</v>
      </c>
      <c r="N106" s="167" t="s">
        <v>45</v>
      </c>
      <c r="O106" s="167"/>
      <c r="P106" s="167"/>
    </row>
    <row r="107" spans="1:16" ht="12.75">
      <c r="A107" s="166"/>
      <c r="B107" s="89" t="s">
        <v>46</v>
      </c>
      <c r="C107" s="45" t="s">
        <v>52</v>
      </c>
      <c r="D107" s="89" t="s">
        <v>47</v>
      </c>
      <c r="E107" s="45" t="s">
        <v>52</v>
      </c>
      <c r="F107" s="89" t="s">
        <v>48</v>
      </c>
      <c r="G107" s="45" t="s">
        <v>52</v>
      </c>
      <c r="H107" s="36" t="s">
        <v>46</v>
      </c>
      <c r="I107" s="36" t="s">
        <v>47</v>
      </c>
      <c r="J107" s="89" t="s">
        <v>46</v>
      </c>
      <c r="K107" s="89" t="s">
        <v>47</v>
      </c>
      <c r="L107" s="89" t="s">
        <v>48</v>
      </c>
      <c r="M107" s="162"/>
      <c r="N107" s="89" t="s">
        <v>46</v>
      </c>
      <c r="O107" s="89" t="s">
        <v>49</v>
      </c>
      <c r="P107" s="89" t="s">
        <v>48</v>
      </c>
    </row>
    <row r="108" spans="1:16" ht="12.75">
      <c r="A108" s="88">
        <v>4</v>
      </c>
      <c r="B108" s="43">
        <f>B120-SUM(B109:B119)</f>
        <v>7981</v>
      </c>
      <c r="C108" s="46">
        <f>ROUND((B108/B91-1)*100,1)</f>
        <v>0.6</v>
      </c>
      <c r="D108" s="43">
        <f>D120-SUM(D109:D119)</f>
        <v>654</v>
      </c>
      <c r="E108" s="47">
        <f>ROUND((D108/D91-1)*100,1)</f>
        <v>1.7</v>
      </c>
      <c r="F108" s="43">
        <f>SUM(B108,D108)</f>
        <v>8635</v>
      </c>
      <c r="G108" s="47">
        <f>ROUND((F108/F91-1)*100,1)</f>
        <v>0.6</v>
      </c>
      <c r="H108" s="42">
        <v>1</v>
      </c>
      <c r="I108" s="42">
        <v>0.7</v>
      </c>
      <c r="J108" s="43">
        <f>B108*H108</f>
        <v>7981</v>
      </c>
      <c r="K108" s="43">
        <f>K120-SUM(K109:K119)</f>
        <v>464</v>
      </c>
      <c r="L108" s="43">
        <f>SUM(J108:K108)</f>
        <v>8445</v>
      </c>
      <c r="M108" s="68"/>
      <c r="N108" s="43">
        <f>ROUNDDOWN(J108*M108,0)</f>
        <v>0</v>
      </c>
      <c r="O108" s="43">
        <f>ROUNDDOWN(K108*M108,0)</f>
        <v>0</v>
      </c>
      <c r="P108" s="43">
        <f>SUM(N108:O108)</f>
        <v>0</v>
      </c>
    </row>
    <row r="109" spans="1:16" ht="12.75">
      <c r="A109" s="88">
        <v>5</v>
      </c>
      <c r="B109" s="43">
        <f>ROUNDDOWN(B92*1.005,0)</f>
        <v>1244</v>
      </c>
      <c r="C109" s="46">
        <f aca="true" t="shared" si="70" ref="C109:C119">ROUND((B109/B92-1)*100,1)</f>
        <v>0.5</v>
      </c>
      <c r="D109" s="43">
        <f>ROUNDDOWN(D92*1.01,0)</f>
        <v>161</v>
      </c>
      <c r="E109" s="47">
        <f aca="true" t="shared" si="71" ref="E109:E120">ROUND((D109/D92-1)*100,1)</f>
        <v>0.6</v>
      </c>
      <c r="F109" s="43">
        <f aca="true" t="shared" si="72" ref="F109:F120">SUM(B109,D109)</f>
        <v>1405</v>
      </c>
      <c r="G109" s="47">
        <f aca="true" t="shared" si="73" ref="G109:G120">ROUND((F109/F92-1)*100,1)</f>
        <v>0.5</v>
      </c>
      <c r="H109" s="42">
        <v>1</v>
      </c>
      <c r="I109" s="42">
        <v>0.7</v>
      </c>
      <c r="J109" s="43">
        <f aca="true" t="shared" si="74" ref="J109:J114">B109*H109</f>
        <v>1244</v>
      </c>
      <c r="K109" s="43">
        <f aca="true" t="shared" si="75" ref="K109:K114">ROUNDDOWN(D109*I109,0)</f>
        <v>112</v>
      </c>
      <c r="L109" s="43">
        <f aca="true" t="shared" si="76" ref="L109:L114">SUM(J109:K109)</f>
        <v>1356</v>
      </c>
      <c r="M109" s="42">
        <f>M108</f>
        <v>0</v>
      </c>
      <c r="N109" s="43">
        <f aca="true" t="shared" si="77" ref="N109:N114">ROUNDDOWN(J109*M109,0)</f>
        <v>0</v>
      </c>
      <c r="O109" s="43">
        <f aca="true" t="shared" si="78" ref="O109:O114">ROUNDDOWN(K109*M109,0)</f>
        <v>0</v>
      </c>
      <c r="P109" s="43">
        <f aca="true" t="shared" si="79" ref="P109:P116">SUM(N109:O109)</f>
        <v>0</v>
      </c>
    </row>
    <row r="110" spans="1:16" ht="12.75">
      <c r="A110" s="88">
        <v>6</v>
      </c>
      <c r="B110" s="43">
        <f>ROUNDDOWN(B93*1.005,0)</f>
        <v>1872</v>
      </c>
      <c r="C110" s="46">
        <f t="shared" si="70"/>
        <v>0.5</v>
      </c>
      <c r="D110" s="43">
        <f aca="true" t="shared" si="80" ref="D110:D119">ROUNDDOWN(D93*1.01,0)</f>
        <v>125</v>
      </c>
      <c r="E110" s="47">
        <f t="shared" si="71"/>
        <v>0.8</v>
      </c>
      <c r="F110" s="43">
        <f t="shared" si="72"/>
        <v>1997</v>
      </c>
      <c r="G110" s="47">
        <f t="shared" si="73"/>
        <v>0.5</v>
      </c>
      <c r="H110" s="42">
        <v>1</v>
      </c>
      <c r="I110" s="42">
        <v>0.7</v>
      </c>
      <c r="J110" s="43">
        <f t="shared" si="74"/>
        <v>1872</v>
      </c>
      <c r="K110" s="43">
        <f t="shared" si="75"/>
        <v>87</v>
      </c>
      <c r="L110" s="43">
        <f t="shared" si="76"/>
        <v>1959</v>
      </c>
      <c r="M110" s="42">
        <f aca="true" t="shared" si="81" ref="M110:M119">M109</f>
        <v>0</v>
      </c>
      <c r="N110" s="43">
        <f t="shared" si="77"/>
        <v>0</v>
      </c>
      <c r="O110" s="43">
        <f t="shared" si="78"/>
        <v>0</v>
      </c>
      <c r="P110" s="43">
        <f t="shared" si="79"/>
        <v>0</v>
      </c>
    </row>
    <row r="111" spans="1:16" ht="12.75">
      <c r="A111" s="88">
        <v>7</v>
      </c>
      <c r="B111" s="43">
        <f>ROUNDDOWN(B94*1.005,0)</f>
        <v>2113</v>
      </c>
      <c r="C111" s="46">
        <f t="shared" si="70"/>
        <v>0.5</v>
      </c>
      <c r="D111" s="43">
        <f t="shared" si="80"/>
        <v>924</v>
      </c>
      <c r="E111" s="47">
        <f t="shared" si="71"/>
        <v>1</v>
      </c>
      <c r="F111" s="43">
        <f t="shared" si="72"/>
        <v>3037</v>
      </c>
      <c r="G111" s="47">
        <f t="shared" si="73"/>
        <v>0.6</v>
      </c>
      <c r="H111" s="42">
        <v>1</v>
      </c>
      <c r="I111" s="42">
        <v>0.7</v>
      </c>
      <c r="J111" s="43">
        <f t="shared" si="74"/>
        <v>2113</v>
      </c>
      <c r="K111" s="43">
        <f t="shared" si="75"/>
        <v>646</v>
      </c>
      <c r="L111" s="43">
        <f t="shared" si="76"/>
        <v>2759</v>
      </c>
      <c r="M111" s="42">
        <f t="shared" si="81"/>
        <v>0</v>
      </c>
      <c r="N111" s="43">
        <f t="shared" si="77"/>
        <v>0</v>
      </c>
      <c r="O111" s="43">
        <f t="shared" si="78"/>
        <v>0</v>
      </c>
      <c r="P111" s="43">
        <f t="shared" si="79"/>
        <v>0</v>
      </c>
    </row>
    <row r="112" spans="1:16" ht="12.75">
      <c r="A112" s="88">
        <v>8</v>
      </c>
      <c r="B112" s="43">
        <f aca="true" t="shared" si="82" ref="B112:B119">ROUNDDOWN(B95*1.005,0)</f>
        <v>1286</v>
      </c>
      <c r="C112" s="46">
        <f t="shared" si="70"/>
        <v>0.5</v>
      </c>
      <c r="D112" s="43">
        <f t="shared" si="80"/>
        <v>150</v>
      </c>
      <c r="E112" s="47">
        <f t="shared" si="71"/>
        <v>0.7</v>
      </c>
      <c r="F112" s="43">
        <f t="shared" si="72"/>
        <v>1436</v>
      </c>
      <c r="G112" s="47">
        <f t="shared" si="73"/>
        <v>0.5</v>
      </c>
      <c r="H112" s="42">
        <v>1</v>
      </c>
      <c r="I112" s="42">
        <v>0.7</v>
      </c>
      <c r="J112" s="43">
        <f t="shared" si="74"/>
        <v>1286</v>
      </c>
      <c r="K112" s="43">
        <f t="shared" si="75"/>
        <v>105</v>
      </c>
      <c r="L112" s="43">
        <f t="shared" si="76"/>
        <v>1391</v>
      </c>
      <c r="M112" s="42">
        <f t="shared" si="81"/>
        <v>0</v>
      </c>
      <c r="N112" s="43">
        <f t="shared" si="77"/>
        <v>0</v>
      </c>
      <c r="O112" s="43">
        <f t="shared" si="78"/>
        <v>0</v>
      </c>
      <c r="P112" s="43">
        <f t="shared" si="79"/>
        <v>0</v>
      </c>
    </row>
    <row r="113" spans="1:16" ht="12.75">
      <c r="A113" s="88">
        <v>9</v>
      </c>
      <c r="B113" s="43">
        <f t="shared" si="82"/>
        <v>1566</v>
      </c>
      <c r="C113" s="46">
        <f t="shared" si="70"/>
        <v>0.4</v>
      </c>
      <c r="D113" s="43">
        <f t="shared" si="80"/>
        <v>397</v>
      </c>
      <c r="E113" s="47">
        <f t="shared" si="71"/>
        <v>0.8</v>
      </c>
      <c r="F113" s="43">
        <f t="shared" si="72"/>
        <v>1963</v>
      </c>
      <c r="G113" s="47">
        <f t="shared" si="73"/>
        <v>0.5</v>
      </c>
      <c r="H113" s="42">
        <v>1</v>
      </c>
      <c r="I113" s="42">
        <v>0.7</v>
      </c>
      <c r="J113" s="43">
        <f t="shared" si="74"/>
        <v>1566</v>
      </c>
      <c r="K113" s="43">
        <f t="shared" si="75"/>
        <v>277</v>
      </c>
      <c r="L113" s="43">
        <f t="shared" si="76"/>
        <v>1843</v>
      </c>
      <c r="M113" s="42">
        <f t="shared" si="81"/>
        <v>0</v>
      </c>
      <c r="N113" s="43">
        <f t="shared" si="77"/>
        <v>0</v>
      </c>
      <c r="O113" s="43">
        <f t="shared" si="78"/>
        <v>0</v>
      </c>
      <c r="P113" s="43">
        <f t="shared" si="79"/>
        <v>0</v>
      </c>
    </row>
    <row r="114" spans="1:16" ht="12.75">
      <c r="A114" s="88">
        <v>10</v>
      </c>
      <c r="B114" s="43">
        <f t="shared" si="82"/>
        <v>2161</v>
      </c>
      <c r="C114" s="46">
        <f t="shared" si="70"/>
        <v>0.5</v>
      </c>
      <c r="D114" s="43">
        <f t="shared" si="80"/>
        <v>3003</v>
      </c>
      <c r="E114" s="47">
        <f t="shared" si="71"/>
        <v>1</v>
      </c>
      <c r="F114" s="43">
        <f t="shared" si="72"/>
        <v>5164</v>
      </c>
      <c r="G114" s="47">
        <f t="shared" si="73"/>
        <v>0.8</v>
      </c>
      <c r="H114" s="42">
        <v>1</v>
      </c>
      <c r="I114" s="42">
        <v>0.7</v>
      </c>
      <c r="J114" s="43">
        <f t="shared" si="74"/>
        <v>2161</v>
      </c>
      <c r="K114" s="43">
        <f t="shared" si="75"/>
        <v>2102</v>
      </c>
      <c r="L114" s="43">
        <f t="shared" si="76"/>
        <v>4263</v>
      </c>
      <c r="M114" s="42">
        <f t="shared" si="81"/>
        <v>0</v>
      </c>
      <c r="N114" s="43">
        <f t="shared" si="77"/>
        <v>0</v>
      </c>
      <c r="O114" s="43">
        <f t="shared" si="78"/>
        <v>0</v>
      </c>
      <c r="P114" s="43">
        <f t="shared" si="79"/>
        <v>0</v>
      </c>
    </row>
    <row r="115" spans="1:16" ht="12.75">
      <c r="A115" s="90">
        <v>11</v>
      </c>
      <c r="B115" s="43">
        <f t="shared" si="82"/>
        <v>662</v>
      </c>
      <c r="C115" s="46">
        <f t="shared" si="70"/>
        <v>0.5</v>
      </c>
      <c r="D115" s="43">
        <f t="shared" si="80"/>
        <v>322</v>
      </c>
      <c r="E115" s="47">
        <f t="shared" si="71"/>
        <v>0.9</v>
      </c>
      <c r="F115" s="43">
        <f t="shared" si="72"/>
        <v>984</v>
      </c>
      <c r="G115" s="47">
        <f t="shared" si="73"/>
        <v>0.6</v>
      </c>
      <c r="H115" s="52">
        <v>1</v>
      </c>
      <c r="I115" s="52">
        <v>0.7</v>
      </c>
      <c r="J115" s="49">
        <f>B115*H115</f>
        <v>662</v>
      </c>
      <c r="K115" s="49">
        <f>ROUNDDOWN(D115*I115,0)</f>
        <v>225</v>
      </c>
      <c r="L115" s="49">
        <f>SUM(J115:K115)</f>
        <v>887</v>
      </c>
      <c r="M115" s="42">
        <f t="shared" si="81"/>
        <v>0</v>
      </c>
      <c r="N115" s="49">
        <f>ROUNDDOWN(J115*M115,0)</f>
        <v>0</v>
      </c>
      <c r="O115" s="49">
        <f>ROUNDDOWN(K115*M115,0)</f>
        <v>0</v>
      </c>
      <c r="P115" s="49">
        <f t="shared" si="79"/>
        <v>0</v>
      </c>
    </row>
    <row r="116" spans="1:16" ht="12.75">
      <c r="A116" s="88">
        <v>12</v>
      </c>
      <c r="B116" s="43">
        <f t="shared" si="82"/>
        <v>440</v>
      </c>
      <c r="C116" s="46">
        <f t="shared" si="70"/>
        <v>0.5</v>
      </c>
      <c r="D116" s="43">
        <f t="shared" si="80"/>
        <v>548</v>
      </c>
      <c r="E116" s="47">
        <f t="shared" si="71"/>
        <v>0.9</v>
      </c>
      <c r="F116" s="43">
        <f t="shared" si="72"/>
        <v>988</v>
      </c>
      <c r="G116" s="47">
        <f t="shared" si="73"/>
        <v>0.7</v>
      </c>
      <c r="H116" s="42">
        <v>1</v>
      </c>
      <c r="I116" s="42">
        <v>0.7</v>
      </c>
      <c r="J116" s="43">
        <f>B116*H116</f>
        <v>440</v>
      </c>
      <c r="K116" s="43">
        <f>ROUNDDOWN(D116*I116,0)</f>
        <v>383</v>
      </c>
      <c r="L116" s="43">
        <f>SUM(J116:K116)</f>
        <v>823</v>
      </c>
      <c r="M116" s="42">
        <f t="shared" si="81"/>
        <v>0</v>
      </c>
      <c r="N116" s="43">
        <f>ROUNDDOWN(J116*M116,0)</f>
        <v>0</v>
      </c>
      <c r="O116" s="43">
        <f>ROUNDDOWN(K116*M116,0)</f>
        <v>0</v>
      </c>
      <c r="P116" s="43">
        <f t="shared" si="79"/>
        <v>0</v>
      </c>
    </row>
    <row r="117" spans="1:16" ht="12.75">
      <c r="A117" s="90">
        <v>1</v>
      </c>
      <c r="B117" s="43">
        <f t="shared" si="82"/>
        <v>3021</v>
      </c>
      <c r="C117" s="46">
        <f t="shared" si="70"/>
        <v>0.5</v>
      </c>
      <c r="D117" s="43">
        <f t="shared" si="80"/>
        <v>627</v>
      </c>
      <c r="E117" s="47">
        <f t="shared" si="71"/>
        <v>1</v>
      </c>
      <c r="F117" s="43">
        <f t="shared" si="72"/>
        <v>3648</v>
      </c>
      <c r="G117" s="47">
        <f t="shared" si="73"/>
        <v>0.6</v>
      </c>
      <c r="H117" s="52">
        <v>1</v>
      </c>
      <c r="I117" s="52">
        <v>0.7</v>
      </c>
      <c r="J117" s="49">
        <f>B117*H117</f>
        <v>3021</v>
      </c>
      <c r="K117" s="49">
        <f>ROUNDDOWN(D117*I117,0)</f>
        <v>438</v>
      </c>
      <c r="L117" s="49">
        <f>SUM(J117:K117)</f>
        <v>3459</v>
      </c>
      <c r="M117" s="52">
        <f t="shared" si="81"/>
        <v>0</v>
      </c>
      <c r="N117" s="49">
        <f>ROUNDDOWN(J117*M117,0)</f>
        <v>0</v>
      </c>
      <c r="O117" s="49">
        <f>ROUNDDOWN(K117*M117,0)</f>
        <v>0</v>
      </c>
      <c r="P117" s="49">
        <f>SUM(N117:O117)</f>
        <v>0</v>
      </c>
    </row>
    <row r="118" spans="1:16" ht="12.75">
      <c r="A118" s="88">
        <v>2</v>
      </c>
      <c r="B118" s="43">
        <f t="shared" si="82"/>
        <v>546</v>
      </c>
      <c r="C118" s="46">
        <f t="shared" si="70"/>
        <v>0.4</v>
      </c>
      <c r="D118" s="43">
        <f t="shared" si="80"/>
        <v>354</v>
      </c>
      <c r="E118" s="47">
        <f t="shared" si="71"/>
        <v>0.9</v>
      </c>
      <c r="F118" s="43">
        <f t="shared" si="72"/>
        <v>900</v>
      </c>
      <c r="G118" s="47">
        <f t="shared" si="73"/>
        <v>0.6</v>
      </c>
      <c r="H118" s="42">
        <v>1</v>
      </c>
      <c r="I118" s="42">
        <v>0.7</v>
      </c>
      <c r="J118" s="43">
        <f>B118*H118</f>
        <v>546</v>
      </c>
      <c r="K118" s="43">
        <f>ROUNDDOWN(D118*I118,0)</f>
        <v>247</v>
      </c>
      <c r="L118" s="43">
        <f>SUM(J118:K118)</f>
        <v>793</v>
      </c>
      <c r="M118" s="42">
        <f t="shared" si="81"/>
        <v>0</v>
      </c>
      <c r="N118" s="43">
        <f>ROUNDDOWN(J118*M118,0)</f>
        <v>0</v>
      </c>
      <c r="O118" s="43">
        <f>ROUNDDOWN(K118*M118,0)</f>
        <v>0</v>
      </c>
      <c r="P118" s="43">
        <f>SUM(N118:O118)</f>
        <v>0</v>
      </c>
    </row>
    <row r="119" spans="1:16" ht="12.75">
      <c r="A119" s="88">
        <v>3</v>
      </c>
      <c r="B119" s="43">
        <f t="shared" si="82"/>
        <v>1338</v>
      </c>
      <c r="C119" s="46">
        <f t="shared" si="70"/>
        <v>0.5</v>
      </c>
      <c r="D119" s="43">
        <f t="shared" si="80"/>
        <v>725</v>
      </c>
      <c r="E119" s="47">
        <f t="shared" si="71"/>
        <v>1</v>
      </c>
      <c r="F119" s="43">
        <f t="shared" si="72"/>
        <v>2063</v>
      </c>
      <c r="G119" s="47">
        <f t="shared" si="73"/>
        <v>0.6</v>
      </c>
      <c r="H119" s="42">
        <v>1</v>
      </c>
      <c r="I119" s="42">
        <v>0.7</v>
      </c>
      <c r="J119" s="43">
        <f>B119*H119</f>
        <v>1338</v>
      </c>
      <c r="K119" s="43">
        <f>ROUNDDOWN(D119*I119,0)</f>
        <v>507</v>
      </c>
      <c r="L119" s="43">
        <f>SUM(J119:K119)</f>
        <v>1845</v>
      </c>
      <c r="M119" s="42">
        <f t="shared" si="81"/>
        <v>0</v>
      </c>
      <c r="N119" s="43">
        <f>ROUNDDOWN(J119*M119,0)</f>
        <v>0</v>
      </c>
      <c r="O119" s="43">
        <f>ROUNDDOWN(K119*M119,0)</f>
        <v>0</v>
      </c>
      <c r="P119" s="43">
        <f>SUM(N119:O119)</f>
        <v>0</v>
      </c>
    </row>
    <row r="120" spans="1:16" ht="12.75">
      <c r="A120" s="88" t="s">
        <v>48</v>
      </c>
      <c r="B120" s="43">
        <f>ROUNDDOWN(B103*1.005,0)</f>
        <v>24230</v>
      </c>
      <c r="C120" s="46">
        <f>ROUND((B120/B103-1)*100,1)</f>
        <v>0.5</v>
      </c>
      <c r="D120" s="43">
        <f>ROUNDDOWN(D103*1.01,0)</f>
        <v>7990</v>
      </c>
      <c r="E120" s="47">
        <f t="shared" si="71"/>
        <v>1</v>
      </c>
      <c r="F120" s="43">
        <f t="shared" si="72"/>
        <v>32220</v>
      </c>
      <c r="G120" s="47">
        <f t="shared" si="73"/>
        <v>0.6</v>
      </c>
      <c r="H120" s="42"/>
      <c r="I120" s="42"/>
      <c r="J120" s="43">
        <f>SUM(J108:J119)</f>
        <v>24230</v>
      </c>
      <c r="K120" s="43">
        <f>ROUND(D120*0.7,0)</f>
        <v>5593</v>
      </c>
      <c r="L120" s="43">
        <f>SUM(L108:L119)</f>
        <v>29823</v>
      </c>
      <c r="M120" s="42"/>
      <c r="N120" s="43">
        <f>SUM(N108:N119)</f>
        <v>0</v>
      </c>
      <c r="O120" s="43">
        <f>SUM(O108:O119)</f>
        <v>0</v>
      </c>
      <c r="P120" s="43">
        <f>SUM(P108:P119)</f>
        <v>0</v>
      </c>
    </row>
    <row r="121" spans="2:4" ht="12.75">
      <c r="B121" s="66"/>
      <c r="D121" s="67"/>
    </row>
    <row r="122" ht="12.75">
      <c r="A122" t="s">
        <v>55</v>
      </c>
    </row>
    <row r="123" ht="12.75">
      <c r="A123" t="s">
        <v>70</v>
      </c>
    </row>
    <row r="124" ht="12.75">
      <c r="A124" t="s">
        <v>69</v>
      </c>
    </row>
  </sheetData>
  <sheetProtection/>
  <mergeCells count="42">
    <mergeCell ref="A4:A5"/>
    <mergeCell ref="B4:G4"/>
    <mergeCell ref="H4:I4"/>
    <mergeCell ref="J4:L4"/>
    <mergeCell ref="M4:M5"/>
    <mergeCell ref="N4:P4"/>
    <mergeCell ref="A21:A22"/>
    <mergeCell ref="B21:G21"/>
    <mergeCell ref="H21:I21"/>
    <mergeCell ref="J21:L21"/>
    <mergeCell ref="M21:M22"/>
    <mergeCell ref="N21:P21"/>
    <mergeCell ref="A38:A39"/>
    <mergeCell ref="B38:G38"/>
    <mergeCell ref="H38:I38"/>
    <mergeCell ref="J38:L38"/>
    <mergeCell ref="M38:M39"/>
    <mergeCell ref="N38:P38"/>
    <mergeCell ref="A55:A56"/>
    <mergeCell ref="B55:G55"/>
    <mergeCell ref="H55:I55"/>
    <mergeCell ref="J55:L55"/>
    <mergeCell ref="M55:M56"/>
    <mergeCell ref="N55:P55"/>
    <mergeCell ref="A72:A73"/>
    <mergeCell ref="B72:G72"/>
    <mergeCell ref="H72:I72"/>
    <mergeCell ref="J72:L72"/>
    <mergeCell ref="M72:M73"/>
    <mergeCell ref="N72:P72"/>
    <mergeCell ref="A89:A90"/>
    <mergeCell ref="B89:G89"/>
    <mergeCell ref="H89:I89"/>
    <mergeCell ref="J89:L89"/>
    <mergeCell ref="M89:M90"/>
    <mergeCell ref="N89:P89"/>
    <mergeCell ref="A106:A107"/>
    <mergeCell ref="B106:G106"/>
    <mergeCell ref="H106:I106"/>
    <mergeCell ref="J106:L106"/>
    <mergeCell ref="M106:M107"/>
    <mergeCell ref="N106:P10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view="pageBreakPreview" zoomScale="85" zoomScaleNormal="85" zoomScaleSheetLayoutView="85" zoomScalePageLayoutView="0" workbookViewId="0" topLeftCell="A64">
      <selection activeCell="L81" sqref="L81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5.00390625" style="0" customWidth="1"/>
    <col min="4" max="4" width="9.7109375" style="0" customWidth="1"/>
    <col min="5" max="5" width="4.7109375" style="0" customWidth="1"/>
    <col min="6" max="6" width="9.7109375" style="0" customWidth="1"/>
    <col min="7" max="7" width="5.00390625" style="0" customWidth="1"/>
    <col min="8" max="9" width="7.00390625" style="0" customWidth="1"/>
    <col min="10" max="12" width="9.7109375" style="0" customWidth="1"/>
    <col min="14" max="16" width="10.7109375" style="0" customWidth="1"/>
    <col min="17" max="17" width="5.28125" style="0" customWidth="1"/>
  </cols>
  <sheetData>
    <row r="1" ht="14.25">
      <c r="A1" s="32" t="s">
        <v>38</v>
      </c>
    </row>
    <row r="2" ht="9" customHeight="1"/>
    <row r="3" ht="14.25">
      <c r="A3" s="33" t="s">
        <v>39</v>
      </c>
    </row>
    <row r="4" spans="1:16" ht="12.75">
      <c r="A4" s="165" t="s">
        <v>40</v>
      </c>
      <c r="B4" s="159" t="s">
        <v>41</v>
      </c>
      <c r="C4" s="161"/>
      <c r="D4" s="161"/>
      <c r="E4" s="161"/>
      <c r="F4" s="161"/>
      <c r="G4" s="160"/>
      <c r="H4" s="159" t="s">
        <v>42</v>
      </c>
      <c r="I4" s="160"/>
      <c r="J4" s="159" t="s">
        <v>43</v>
      </c>
      <c r="K4" s="161"/>
      <c r="L4" s="160"/>
      <c r="M4" s="162" t="s">
        <v>44</v>
      </c>
      <c r="N4" s="159" t="s">
        <v>45</v>
      </c>
      <c r="O4" s="161"/>
      <c r="P4" s="160"/>
    </row>
    <row r="5" spans="1:16" ht="12.75">
      <c r="A5" s="166"/>
      <c r="B5" s="34" t="s">
        <v>46</v>
      </c>
      <c r="C5" s="35"/>
      <c r="D5" s="34" t="s">
        <v>47</v>
      </c>
      <c r="E5" s="35"/>
      <c r="F5" s="34" t="s">
        <v>48</v>
      </c>
      <c r="G5" s="35"/>
      <c r="H5" s="36" t="s">
        <v>46</v>
      </c>
      <c r="I5" s="36" t="s">
        <v>47</v>
      </c>
      <c r="J5" s="71" t="s">
        <v>46</v>
      </c>
      <c r="K5" s="71" t="s">
        <v>47</v>
      </c>
      <c r="L5" s="71" t="s">
        <v>48</v>
      </c>
      <c r="M5" s="163"/>
      <c r="N5" s="71" t="s">
        <v>46</v>
      </c>
      <c r="O5" s="71" t="s">
        <v>49</v>
      </c>
      <c r="P5" s="71" t="s">
        <v>48</v>
      </c>
    </row>
    <row r="6" spans="1:16" ht="12.75">
      <c r="A6" s="70">
        <v>4</v>
      </c>
      <c r="B6" s="40">
        <v>7859</v>
      </c>
      <c r="C6" s="41"/>
      <c r="D6" s="40">
        <v>482</v>
      </c>
      <c r="E6" s="41"/>
      <c r="F6" s="40">
        <f>SUM(B6:D6)</f>
        <v>8341</v>
      </c>
      <c r="G6" s="41"/>
      <c r="H6" s="42">
        <v>1</v>
      </c>
      <c r="I6" s="42">
        <v>0.7</v>
      </c>
      <c r="J6" s="43">
        <f>B6*H6</f>
        <v>7859</v>
      </c>
      <c r="K6" s="43">
        <f>ROUNDDOWN(D6*I6,0)</f>
        <v>337</v>
      </c>
      <c r="L6" s="43">
        <f>SUM(J6:K6)</f>
        <v>8196</v>
      </c>
      <c r="M6" s="42">
        <v>57.6</v>
      </c>
      <c r="N6" s="43">
        <f>ROUNDDOWN(J6*M6,0)</f>
        <v>452678</v>
      </c>
      <c r="O6" s="43">
        <f>ROUNDDOWN(K6*M6,0)</f>
        <v>19411</v>
      </c>
      <c r="P6" s="43">
        <f>SUM(N6:O6)</f>
        <v>472089</v>
      </c>
    </row>
    <row r="7" spans="1:16" ht="12.75">
      <c r="A7" s="70">
        <v>5</v>
      </c>
      <c r="B7" s="40">
        <v>1224</v>
      </c>
      <c r="C7" s="41"/>
      <c r="D7" s="40">
        <v>128</v>
      </c>
      <c r="E7" s="41"/>
      <c r="F7" s="40">
        <f aca="true" t="shared" si="0" ref="F7:F17">SUM(B7:D7)</f>
        <v>1352</v>
      </c>
      <c r="G7" s="41"/>
      <c r="H7" s="42">
        <v>1</v>
      </c>
      <c r="I7" s="42">
        <v>0.7</v>
      </c>
      <c r="J7" s="43">
        <f aca="true" t="shared" si="1" ref="J7:J17">B7*H7</f>
        <v>1224</v>
      </c>
      <c r="K7" s="43">
        <f aca="true" t="shared" si="2" ref="K7:K17">ROUNDDOWN(D7*I7,0)</f>
        <v>89</v>
      </c>
      <c r="L7" s="43">
        <f aca="true" t="shared" si="3" ref="L7:L17">SUM(J7:K7)</f>
        <v>1313</v>
      </c>
      <c r="M7" s="42">
        <v>57.6</v>
      </c>
      <c r="N7" s="43">
        <f aca="true" t="shared" si="4" ref="N7:N17">ROUNDDOWN(J7*M7,0)</f>
        <v>70502</v>
      </c>
      <c r="O7" s="43">
        <f aca="true" t="shared" si="5" ref="O7:O17">ROUNDDOWN(K7*M7,0)</f>
        <v>5126</v>
      </c>
      <c r="P7" s="43">
        <f aca="true" t="shared" si="6" ref="P7:P17">SUM(N7:O7)</f>
        <v>75628</v>
      </c>
    </row>
    <row r="8" spans="1:16" ht="12.75">
      <c r="A8" s="70">
        <v>6</v>
      </c>
      <c r="B8" s="40">
        <v>1805</v>
      </c>
      <c r="C8" s="41"/>
      <c r="D8" s="40">
        <v>103</v>
      </c>
      <c r="E8" s="41"/>
      <c r="F8" s="40">
        <f t="shared" si="0"/>
        <v>1908</v>
      </c>
      <c r="G8" s="41"/>
      <c r="H8" s="42">
        <v>1</v>
      </c>
      <c r="I8" s="42">
        <v>0.7</v>
      </c>
      <c r="J8" s="43">
        <f t="shared" si="1"/>
        <v>1805</v>
      </c>
      <c r="K8" s="43">
        <f t="shared" si="2"/>
        <v>72</v>
      </c>
      <c r="L8" s="43">
        <f t="shared" si="3"/>
        <v>1877</v>
      </c>
      <c r="M8" s="42">
        <v>57.6</v>
      </c>
      <c r="N8" s="43">
        <f t="shared" si="4"/>
        <v>103968</v>
      </c>
      <c r="O8" s="43">
        <f t="shared" si="5"/>
        <v>4147</v>
      </c>
      <c r="P8" s="43">
        <f t="shared" si="6"/>
        <v>108115</v>
      </c>
    </row>
    <row r="9" spans="1:16" ht="12.75">
      <c r="A9" s="70">
        <v>7</v>
      </c>
      <c r="B9" s="40">
        <v>2044</v>
      </c>
      <c r="C9" s="41"/>
      <c r="D9" s="40">
        <v>644</v>
      </c>
      <c r="E9" s="41"/>
      <c r="F9" s="40">
        <f t="shared" si="0"/>
        <v>2688</v>
      </c>
      <c r="G9" s="41"/>
      <c r="H9" s="42">
        <v>1</v>
      </c>
      <c r="I9" s="42">
        <v>0.7</v>
      </c>
      <c r="J9" s="43">
        <f t="shared" si="1"/>
        <v>2044</v>
      </c>
      <c r="K9" s="43">
        <f t="shared" si="2"/>
        <v>450</v>
      </c>
      <c r="L9" s="43">
        <f t="shared" si="3"/>
        <v>2494</v>
      </c>
      <c r="M9" s="42">
        <v>57.6</v>
      </c>
      <c r="N9" s="43">
        <f t="shared" si="4"/>
        <v>117734</v>
      </c>
      <c r="O9" s="43">
        <f t="shared" si="5"/>
        <v>25920</v>
      </c>
      <c r="P9" s="43">
        <f t="shared" si="6"/>
        <v>143654</v>
      </c>
    </row>
    <row r="10" spans="1:16" ht="12.75">
      <c r="A10" s="70">
        <v>8</v>
      </c>
      <c r="B10" s="40">
        <v>1203</v>
      </c>
      <c r="C10" s="41"/>
      <c r="D10" s="40">
        <v>172</v>
      </c>
      <c r="E10" s="41"/>
      <c r="F10" s="40">
        <f t="shared" si="0"/>
        <v>1375</v>
      </c>
      <c r="G10" s="41"/>
      <c r="H10" s="42">
        <v>1</v>
      </c>
      <c r="I10" s="42">
        <v>0.7</v>
      </c>
      <c r="J10" s="43">
        <f t="shared" si="1"/>
        <v>1203</v>
      </c>
      <c r="K10" s="43">
        <f t="shared" si="2"/>
        <v>120</v>
      </c>
      <c r="L10" s="43">
        <f t="shared" si="3"/>
        <v>1323</v>
      </c>
      <c r="M10" s="42">
        <v>57.6</v>
      </c>
      <c r="N10" s="43">
        <f t="shared" si="4"/>
        <v>69292</v>
      </c>
      <c r="O10" s="43">
        <f t="shared" si="5"/>
        <v>6912</v>
      </c>
      <c r="P10" s="43">
        <f t="shared" si="6"/>
        <v>76204</v>
      </c>
    </row>
    <row r="11" spans="1:16" ht="12.75">
      <c r="A11" s="70">
        <v>9</v>
      </c>
      <c r="B11" s="40">
        <v>1538</v>
      </c>
      <c r="C11" s="41"/>
      <c r="D11" s="40">
        <v>320</v>
      </c>
      <c r="E11" s="41"/>
      <c r="F11" s="40">
        <f t="shared" si="0"/>
        <v>1858</v>
      </c>
      <c r="G11" s="41"/>
      <c r="H11" s="42">
        <v>1</v>
      </c>
      <c r="I11" s="42">
        <v>0.7</v>
      </c>
      <c r="J11" s="43">
        <f t="shared" si="1"/>
        <v>1538</v>
      </c>
      <c r="K11" s="43">
        <f t="shared" si="2"/>
        <v>224</v>
      </c>
      <c r="L11" s="43">
        <f t="shared" si="3"/>
        <v>1762</v>
      </c>
      <c r="M11" s="42">
        <v>57.6</v>
      </c>
      <c r="N11" s="43">
        <f t="shared" si="4"/>
        <v>88588</v>
      </c>
      <c r="O11" s="43">
        <f t="shared" si="5"/>
        <v>12902</v>
      </c>
      <c r="P11" s="43">
        <f t="shared" si="6"/>
        <v>101490</v>
      </c>
    </row>
    <row r="12" spans="1:18" ht="12.75">
      <c r="A12" s="70">
        <v>10</v>
      </c>
      <c r="B12" s="40">
        <v>2053</v>
      </c>
      <c r="C12" s="41"/>
      <c r="D12" s="40">
        <v>2526</v>
      </c>
      <c r="E12" s="41"/>
      <c r="F12" s="40">
        <f t="shared" si="0"/>
        <v>4579</v>
      </c>
      <c r="G12" s="41"/>
      <c r="H12" s="42">
        <v>1</v>
      </c>
      <c r="I12" s="42">
        <v>0.7</v>
      </c>
      <c r="J12" s="43">
        <f t="shared" si="1"/>
        <v>2053</v>
      </c>
      <c r="K12" s="43">
        <f t="shared" si="2"/>
        <v>1768</v>
      </c>
      <c r="L12" s="43">
        <f t="shared" si="3"/>
        <v>3821</v>
      </c>
      <c r="M12" s="42">
        <v>57.6</v>
      </c>
      <c r="N12" s="43">
        <f t="shared" si="4"/>
        <v>118252</v>
      </c>
      <c r="O12" s="43">
        <f t="shared" si="5"/>
        <v>101836</v>
      </c>
      <c r="P12" s="43">
        <f t="shared" si="6"/>
        <v>220088</v>
      </c>
      <c r="R12" s="44">
        <f aca="true" t="shared" si="7" ref="R12:R17">D12/B6</f>
        <v>0.32141493828731393</v>
      </c>
    </row>
    <row r="13" spans="1:18" ht="12.75">
      <c r="A13" s="70">
        <v>11</v>
      </c>
      <c r="B13" s="40">
        <v>596</v>
      </c>
      <c r="C13" s="41"/>
      <c r="D13" s="40">
        <v>237</v>
      </c>
      <c r="E13" s="41"/>
      <c r="F13" s="40">
        <f t="shared" si="0"/>
        <v>833</v>
      </c>
      <c r="G13" s="41"/>
      <c r="H13" s="42">
        <v>1</v>
      </c>
      <c r="I13" s="42">
        <v>0.7</v>
      </c>
      <c r="J13" s="43">
        <f t="shared" si="1"/>
        <v>596</v>
      </c>
      <c r="K13" s="43">
        <f t="shared" si="2"/>
        <v>165</v>
      </c>
      <c r="L13" s="43">
        <f t="shared" si="3"/>
        <v>761</v>
      </c>
      <c r="M13" s="42">
        <v>57.6</v>
      </c>
      <c r="N13" s="43">
        <f t="shared" si="4"/>
        <v>34329</v>
      </c>
      <c r="O13" s="43">
        <f t="shared" si="5"/>
        <v>9504</v>
      </c>
      <c r="P13" s="43">
        <f t="shared" si="6"/>
        <v>43833</v>
      </c>
      <c r="R13" s="44">
        <f t="shared" si="7"/>
        <v>0.19362745098039216</v>
      </c>
    </row>
    <row r="14" spans="1:18" ht="12.75">
      <c r="A14" s="70">
        <v>12</v>
      </c>
      <c r="B14" s="40">
        <v>381</v>
      </c>
      <c r="C14" s="41"/>
      <c r="D14" s="40">
        <v>339</v>
      </c>
      <c r="E14" s="41"/>
      <c r="F14" s="40">
        <f t="shared" si="0"/>
        <v>720</v>
      </c>
      <c r="G14" s="41"/>
      <c r="H14" s="42">
        <v>1</v>
      </c>
      <c r="I14" s="42">
        <v>0.7</v>
      </c>
      <c r="J14" s="43">
        <f t="shared" si="1"/>
        <v>381</v>
      </c>
      <c r="K14" s="43">
        <f t="shared" si="2"/>
        <v>237</v>
      </c>
      <c r="L14" s="43">
        <f t="shared" si="3"/>
        <v>618</v>
      </c>
      <c r="M14" s="42">
        <v>57.6</v>
      </c>
      <c r="N14" s="43">
        <f t="shared" si="4"/>
        <v>21945</v>
      </c>
      <c r="O14" s="43">
        <f t="shared" si="5"/>
        <v>13651</v>
      </c>
      <c r="P14" s="43">
        <f t="shared" si="6"/>
        <v>35596</v>
      </c>
      <c r="R14" s="44">
        <f t="shared" si="7"/>
        <v>0.18781163434903048</v>
      </c>
    </row>
    <row r="15" spans="1:18" ht="12.75">
      <c r="A15" s="70">
        <v>1</v>
      </c>
      <c r="B15" s="40">
        <v>2862</v>
      </c>
      <c r="C15" s="41"/>
      <c r="D15" s="40">
        <v>407</v>
      </c>
      <c r="E15" s="41"/>
      <c r="F15" s="40">
        <f t="shared" si="0"/>
        <v>3269</v>
      </c>
      <c r="G15" s="41"/>
      <c r="H15" s="42">
        <v>1</v>
      </c>
      <c r="I15" s="42">
        <v>0.7</v>
      </c>
      <c r="J15" s="43">
        <f t="shared" si="1"/>
        <v>2862</v>
      </c>
      <c r="K15" s="43">
        <f t="shared" si="2"/>
        <v>284</v>
      </c>
      <c r="L15" s="43">
        <f t="shared" si="3"/>
        <v>3146</v>
      </c>
      <c r="M15" s="42">
        <v>57.6</v>
      </c>
      <c r="N15" s="43">
        <f t="shared" si="4"/>
        <v>164851</v>
      </c>
      <c r="O15" s="43">
        <f t="shared" si="5"/>
        <v>16358</v>
      </c>
      <c r="P15" s="43">
        <f t="shared" si="6"/>
        <v>181209</v>
      </c>
      <c r="R15" s="44">
        <f t="shared" si="7"/>
        <v>0.19911937377690803</v>
      </c>
    </row>
    <row r="16" spans="1:18" ht="12.75">
      <c r="A16" s="70">
        <v>2</v>
      </c>
      <c r="B16" s="40">
        <v>529</v>
      </c>
      <c r="C16" s="41"/>
      <c r="D16" s="40">
        <v>221</v>
      </c>
      <c r="E16" s="41"/>
      <c r="F16" s="40">
        <f t="shared" si="0"/>
        <v>750</v>
      </c>
      <c r="G16" s="41"/>
      <c r="H16" s="42">
        <v>1</v>
      </c>
      <c r="I16" s="42">
        <v>0.7</v>
      </c>
      <c r="J16" s="43">
        <f t="shared" si="1"/>
        <v>529</v>
      </c>
      <c r="K16" s="43">
        <f t="shared" si="2"/>
        <v>154</v>
      </c>
      <c r="L16" s="43">
        <f t="shared" si="3"/>
        <v>683</v>
      </c>
      <c r="M16" s="42">
        <v>57.6</v>
      </c>
      <c r="N16" s="43">
        <f t="shared" si="4"/>
        <v>30470</v>
      </c>
      <c r="O16" s="43">
        <f t="shared" si="5"/>
        <v>8870</v>
      </c>
      <c r="P16" s="43">
        <f t="shared" si="6"/>
        <v>39340</v>
      </c>
      <c r="R16" s="44">
        <f t="shared" si="7"/>
        <v>0.18370739817123857</v>
      </c>
    </row>
    <row r="17" spans="1:18" ht="12.75">
      <c r="A17" s="70">
        <v>3</v>
      </c>
      <c r="B17" s="40">
        <v>1258</v>
      </c>
      <c r="C17" s="41"/>
      <c r="D17" s="40">
        <v>552</v>
      </c>
      <c r="E17" s="41"/>
      <c r="F17" s="40">
        <f t="shared" si="0"/>
        <v>1810</v>
      </c>
      <c r="G17" s="41"/>
      <c r="H17" s="42">
        <v>1</v>
      </c>
      <c r="I17" s="42">
        <v>0.7</v>
      </c>
      <c r="J17" s="43">
        <f t="shared" si="1"/>
        <v>1258</v>
      </c>
      <c r="K17" s="43">
        <f t="shared" si="2"/>
        <v>386</v>
      </c>
      <c r="L17" s="43">
        <f t="shared" si="3"/>
        <v>1644</v>
      </c>
      <c r="M17" s="42">
        <v>57.6</v>
      </c>
      <c r="N17" s="43">
        <f t="shared" si="4"/>
        <v>72460</v>
      </c>
      <c r="O17" s="43">
        <f t="shared" si="5"/>
        <v>22233</v>
      </c>
      <c r="P17" s="43">
        <f t="shared" si="6"/>
        <v>94693</v>
      </c>
      <c r="R17" s="44">
        <f t="shared" si="7"/>
        <v>0.3589076723016905</v>
      </c>
    </row>
    <row r="18" spans="1:18" ht="12.75">
      <c r="A18" s="70" t="s">
        <v>48</v>
      </c>
      <c r="B18" s="40">
        <f>SUM(B6:B17)</f>
        <v>23352</v>
      </c>
      <c r="C18" s="41"/>
      <c r="D18" s="40">
        <f aca="true" t="shared" si="8" ref="D18:P18">SUM(D6:D17)</f>
        <v>6131</v>
      </c>
      <c r="E18" s="41"/>
      <c r="F18" s="40">
        <f t="shared" si="8"/>
        <v>29483</v>
      </c>
      <c r="G18" s="41"/>
      <c r="H18" s="42"/>
      <c r="I18" s="42"/>
      <c r="J18" s="43">
        <f t="shared" si="8"/>
        <v>23352</v>
      </c>
      <c r="K18" s="43">
        <f t="shared" si="8"/>
        <v>4286</v>
      </c>
      <c r="L18" s="43">
        <f t="shared" si="8"/>
        <v>27638</v>
      </c>
      <c r="M18" s="42"/>
      <c r="N18" s="43">
        <f t="shared" si="8"/>
        <v>1345069</v>
      </c>
      <c r="O18" s="43">
        <f t="shared" si="8"/>
        <v>246870</v>
      </c>
      <c r="P18" s="43">
        <f t="shared" si="8"/>
        <v>1591939</v>
      </c>
      <c r="R18" s="44">
        <f>(SUM(D12:D17))/(SUM(B6:B11))</f>
        <v>0.2732087028647993</v>
      </c>
    </row>
    <row r="19" ht="12.75">
      <c r="R19" s="44"/>
    </row>
    <row r="20" spans="1:18" ht="14.25">
      <c r="A20" s="33" t="s">
        <v>50</v>
      </c>
      <c r="R20" s="44"/>
    </row>
    <row r="21" spans="1:18" ht="12.75">
      <c r="A21" s="165" t="s">
        <v>40</v>
      </c>
      <c r="B21" s="159" t="s">
        <v>51</v>
      </c>
      <c r="C21" s="161"/>
      <c r="D21" s="161"/>
      <c r="E21" s="161"/>
      <c r="F21" s="161"/>
      <c r="G21" s="160"/>
      <c r="H21" s="167" t="s">
        <v>42</v>
      </c>
      <c r="I21" s="167"/>
      <c r="J21" s="167" t="s">
        <v>43</v>
      </c>
      <c r="K21" s="167"/>
      <c r="L21" s="167"/>
      <c r="M21" s="167" t="s">
        <v>44</v>
      </c>
      <c r="N21" s="167" t="s">
        <v>45</v>
      </c>
      <c r="O21" s="167"/>
      <c r="P21" s="167"/>
      <c r="R21" s="44"/>
    </row>
    <row r="22" spans="1:18" ht="12.75">
      <c r="A22" s="166"/>
      <c r="B22" s="71" t="s">
        <v>46</v>
      </c>
      <c r="C22" s="45" t="s">
        <v>52</v>
      </c>
      <c r="D22" s="71" t="s">
        <v>47</v>
      </c>
      <c r="E22" s="45" t="s">
        <v>52</v>
      </c>
      <c r="F22" s="71" t="s">
        <v>48</v>
      </c>
      <c r="G22" s="45" t="s">
        <v>52</v>
      </c>
      <c r="H22" s="36" t="s">
        <v>46</v>
      </c>
      <c r="I22" s="36" t="s">
        <v>47</v>
      </c>
      <c r="J22" s="71" t="s">
        <v>46</v>
      </c>
      <c r="K22" s="71" t="s">
        <v>47</v>
      </c>
      <c r="L22" s="71" t="s">
        <v>48</v>
      </c>
      <c r="M22" s="162"/>
      <c r="N22" s="71" t="s">
        <v>46</v>
      </c>
      <c r="O22" s="71" t="s">
        <v>49</v>
      </c>
      <c r="P22" s="71" t="s">
        <v>48</v>
      </c>
      <c r="R22" s="44"/>
    </row>
    <row r="23" spans="1:18" ht="12.75">
      <c r="A23" s="70">
        <v>4</v>
      </c>
      <c r="B23" s="43">
        <v>7760</v>
      </c>
      <c r="C23" s="46">
        <f aca="true" t="shared" si="9" ref="C23:C35">ROUND((B23/B6-1)*100,1)</f>
        <v>-1.3</v>
      </c>
      <c r="D23" s="43">
        <v>483</v>
      </c>
      <c r="E23" s="47">
        <f aca="true" t="shared" si="10" ref="E23:E35">ROUND((D23/D6-1)*100,1)</f>
        <v>0.2</v>
      </c>
      <c r="F23" s="43">
        <f>SUM(B23,D23)</f>
        <v>8243</v>
      </c>
      <c r="G23" s="46">
        <f aca="true" t="shared" si="11" ref="G23:G35">ROUND((F23/F6-1)*100,1)</f>
        <v>-1.2</v>
      </c>
      <c r="H23" s="42">
        <v>1</v>
      </c>
      <c r="I23" s="42">
        <v>0.7</v>
      </c>
      <c r="J23" s="43"/>
      <c r="K23" s="43"/>
      <c r="L23" s="43"/>
      <c r="M23" s="42"/>
      <c r="N23" s="43">
        <f>ROUNDDOWN(J23*M23,0)</f>
        <v>0</v>
      </c>
      <c r="O23" s="43">
        <f>ROUNDDOWN(K23*M23,0)</f>
        <v>0</v>
      </c>
      <c r="P23" s="43">
        <f>SUM(N23:O23)</f>
        <v>0</v>
      </c>
      <c r="R23" s="44">
        <f aca="true" t="shared" si="12" ref="R23:R28">D23/B12</f>
        <v>0.2352654651729177</v>
      </c>
    </row>
    <row r="24" spans="1:18" ht="12.75">
      <c r="A24" s="70">
        <v>5</v>
      </c>
      <c r="B24" s="43">
        <v>1206</v>
      </c>
      <c r="C24" s="46">
        <f t="shared" si="9"/>
        <v>-1.5</v>
      </c>
      <c r="D24" s="43">
        <v>136</v>
      </c>
      <c r="E24" s="47">
        <f t="shared" si="10"/>
        <v>6.3</v>
      </c>
      <c r="F24" s="43">
        <f aca="true" t="shared" si="13" ref="F24:F29">SUM(B24,D24)</f>
        <v>1342</v>
      </c>
      <c r="G24" s="46">
        <f t="shared" si="11"/>
        <v>-0.7</v>
      </c>
      <c r="H24" s="42">
        <v>1</v>
      </c>
      <c r="I24" s="42">
        <v>0.7</v>
      </c>
      <c r="J24" s="43"/>
      <c r="K24" s="43"/>
      <c r="L24" s="43"/>
      <c r="M24" s="42"/>
      <c r="N24" s="43">
        <f aca="true" t="shared" si="14" ref="N24:N34">ROUNDDOWN(J24*M24,0)</f>
        <v>0</v>
      </c>
      <c r="O24" s="43">
        <f aca="true" t="shared" si="15" ref="O24:O34">ROUNDDOWN(K24*M24,0)</f>
        <v>0</v>
      </c>
      <c r="P24" s="43">
        <f aca="true" t="shared" si="16" ref="P24:P34">SUM(N24:O24)</f>
        <v>0</v>
      </c>
      <c r="R24" s="44">
        <f t="shared" si="12"/>
        <v>0.22818791946308725</v>
      </c>
    </row>
    <row r="25" spans="1:18" ht="12.75">
      <c r="A25" s="70">
        <v>6</v>
      </c>
      <c r="B25" s="43">
        <v>1769</v>
      </c>
      <c r="C25" s="46">
        <f t="shared" si="9"/>
        <v>-2</v>
      </c>
      <c r="D25" s="43">
        <v>109</v>
      </c>
      <c r="E25" s="47">
        <f t="shared" si="10"/>
        <v>5.8</v>
      </c>
      <c r="F25" s="43">
        <f t="shared" si="13"/>
        <v>1878</v>
      </c>
      <c r="G25" s="46">
        <f t="shared" si="11"/>
        <v>-1.6</v>
      </c>
      <c r="H25" s="42">
        <v>1</v>
      </c>
      <c r="I25" s="42">
        <v>0.7</v>
      </c>
      <c r="J25" s="43"/>
      <c r="K25" s="43"/>
      <c r="L25" s="43"/>
      <c r="M25" s="42"/>
      <c r="N25" s="43">
        <f t="shared" si="14"/>
        <v>0</v>
      </c>
      <c r="O25" s="43">
        <f t="shared" si="15"/>
        <v>0</v>
      </c>
      <c r="P25" s="43">
        <f t="shared" si="16"/>
        <v>0</v>
      </c>
      <c r="R25" s="44">
        <f t="shared" si="12"/>
        <v>0.28608923884514437</v>
      </c>
    </row>
    <row r="26" spans="1:18" ht="12.75">
      <c r="A26" s="70">
        <v>7</v>
      </c>
      <c r="B26" s="43">
        <v>2031</v>
      </c>
      <c r="C26" s="46">
        <f t="shared" si="9"/>
        <v>-0.6</v>
      </c>
      <c r="D26" s="43">
        <v>644</v>
      </c>
      <c r="E26" s="47">
        <f t="shared" si="10"/>
        <v>0</v>
      </c>
      <c r="F26" s="43">
        <f t="shared" si="13"/>
        <v>2675</v>
      </c>
      <c r="G26" s="46">
        <f t="shared" si="11"/>
        <v>-0.5</v>
      </c>
      <c r="H26" s="42">
        <v>1</v>
      </c>
      <c r="I26" s="42">
        <v>0.7</v>
      </c>
      <c r="J26" s="43"/>
      <c r="K26" s="43"/>
      <c r="L26" s="43"/>
      <c r="M26" s="42"/>
      <c r="N26" s="43">
        <f t="shared" si="14"/>
        <v>0</v>
      </c>
      <c r="O26" s="43">
        <f t="shared" si="15"/>
        <v>0</v>
      </c>
      <c r="P26" s="43">
        <f t="shared" si="16"/>
        <v>0</v>
      </c>
      <c r="R26" s="44">
        <f t="shared" si="12"/>
        <v>0.22501747030048916</v>
      </c>
    </row>
    <row r="27" spans="1:18" ht="12.75">
      <c r="A27" s="70">
        <v>8</v>
      </c>
      <c r="B27" s="43">
        <v>1202</v>
      </c>
      <c r="C27" s="46">
        <f t="shared" si="9"/>
        <v>-0.1</v>
      </c>
      <c r="D27" s="43">
        <v>151</v>
      </c>
      <c r="E27" s="47">
        <f t="shared" si="10"/>
        <v>-12.2</v>
      </c>
      <c r="F27" s="43">
        <f t="shared" si="13"/>
        <v>1353</v>
      </c>
      <c r="G27" s="46">
        <f t="shared" si="11"/>
        <v>-1.6</v>
      </c>
      <c r="H27" s="42">
        <v>1</v>
      </c>
      <c r="I27" s="42">
        <v>0.7</v>
      </c>
      <c r="J27" s="43"/>
      <c r="K27" s="43"/>
      <c r="L27" s="43"/>
      <c r="M27" s="42"/>
      <c r="N27" s="43">
        <f t="shared" si="14"/>
        <v>0</v>
      </c>
      <c r="O27" s="43">
        <f t="shared" si="15"/>
        <v>0</v>
      </c>
      <c r="P27" s="43">
        <f t="shared" si="16"/>
        <v>0</v>
      </c>
      <c r="R27" s="44">
        <f t="shared" si="12"/>
        <v>0.28544423440453687</v>
      </c>
    </row>
    <row r="28" spans="1:18" ht="12.75">
      <c r="A28" s="70">
        <v>9</v>
      </c>
      <c r="B28" s="43">
        <v>1520</v>
      </c>
      <c r="C28" s="46">
        <f t="shared" si="9"/>
        <v>-1.2</v>
      </c>
      <c r="D28" s="43">
        <v>297</v>
      </c>
      <c r="E28" s="47">
        <f t="shared" si="10"/>
        <v>-7.2</v>
      </c>
      <c r="F28" s="43">
        <f t="shared" si="13"/>
        <v>1817</v>
      </c>
      <c r="G28" s="46">
        <f t="shared" si="11"/>
        <v>-2.2</v>
      </c>
      <c r="H28" s="42">
        <v>1</v>
      </c>
      <c r="I28" s="42">
        <v>0.7</v>
      </c>
      <c r="J28" s="43"/>
      <c r="K28" s="43"/>
      <c r="L28" s="43"/>
      <c r="M28" s="42"/>
      <c r="N28" s="43">
        <f t="shared" si="14"/>
        <v>0</v>
      </c>
      <c r="O28" s="43">
        <f t="shared" si="15"/>
        <v>0</v>
      </c>
      <c r="P28" s="43">
        <f t="shared" si="16"/>
        <v>0</v>
      </c>
      <c r="R28" s="44">
        <f t="shared" si="12"/>
        <v>0.23608903020667726</v>
      </c>
    </row>
    <row r="29" spans="1:18" ht="12.75">
      <c r="A29" s="70">
        <v>10</v>
      </c>
      <c r="B29" s="43">
        <v>2052</v>
      </c>
      <c r="C29" s="46">
        <f t="shared" si="9"/>
        <v>0</v>
      </c>
      <c r="D29" s="43">
        <v>2312</v>
      </c>
      <c r="E29" s="47">
        <f t="shared" si="10"/>
        <v>-8.5</v>
      </c>
      <c r="F29" s="43">
        <f t="shared" si="13"/>
        <v>4364</v>
      </c>
      <c r="G29" s="46">
        <f t="shared" si="11"/>
        <v>-4.7</v>
      </c>
      <c r="H29" s="42">
        <v>1</v>
      </c>
      <c r="I29" s="42">
        <v>0.7</v>
      </c>
      <c r="J29" s="43">
        <f aca="true" t="shared" si="17" ref="J29:J34">B29*H29</f>
        <v>2052</v>
      </c>
      <c r="K29" s="43">
        <f aca="true" t="shared" si="18" ref="K29:K34">ROUNDDOWN(D29*I29,0)</f>
        <v>1618</v>
      </c>
      <c r="L29" s="43">
        <f aca="true" t="shared" si="19" ref="L29:L34">SUM(J29:K29)</f>
        <v>3670</v>
      </c>
      <c r="M29" s="42">
        <v>55.09</v>
      </c>
      <c r="N29" s="43">
        <f t="shared" si="14"/>
        <v>113044</v>
      </c>
      <c r="O29" s="43">
        <f t="shared" si="15"/>
        <v>89135</v>
      </c>
      <c r="P29" s="43">
        <f t="shared" si="16"/>
        <v>202179</v>
      </c>
      <c r="R29" s="44">
        <f aca="true" t="shared" si="20" ref="R29:R34">D29/B23</f>
        <v>0.2979381443298969</v>
      </c>
    </row>
    <row r="30" spans="1:18" ht="12.75">
      <c r="A30" s="72">
        <v>11</v>
      </c>
      <c r="B30" s="49">
        <v>617</v>
      </c>
      <c r="C30" s="50">
        <f t="shared" si="9"/>
        <v>3.5</v>
      </c>
      <c r="D30" s="49">
        <v>218</v>
      </c>
      <c r="E30" s="51">
        <f t="shared" si="10"/>
        <v>-8</v>
      </c>
      <c r="F30" s="49">
        <f>SUM(B30,D30)</f>
        <v>835</v>
      </c>
      <c r="G30" s="50">
        <f t="shared" si="11"/>
        <v>0.2</v>
      </c>
      <c r="H30" s="52">
        <v>1</v>
      </c>
      <c r="I30" s="52">
        <v>0.7</v>
      </c>
      <c r="J30" s="49">
        <f t="shared" si="17"/>
        <v>617</v>
      </c>
      <c r="K30" s="49">
        <f t="shared" si="18"/>
        <v>152</v>
      </c>
      <c r="L30" s="49">
        <f t="shared" si="19"/>
        <v>769</v>
      </c>
      <c r="M30" s="52">
        <v>55.09</v>
      </c>
      <c r="N30" s="49">
        <f t="shared" si="14"/>
        <v>33990</v>
      </c>
      <c r="O30" s="49">
        <f t="shared" si="15"/>
        <v>8373</v>
      </c>
      <c r="P30" s="49">
        <f t="shared" si="16"/>
        <v>42363</v>
      </c>
      <c r="R30" s="44">
        <f t="shared" si="20"/>
        <v>0.18076285240464346</v>
      </c>
    </row>
    <row r="31" spans="1:18" ht="12.75">
      <c r="A31" s="70">
        <v>12</v>
      </c>
      <c r="B31" s="43">
        <v>403</v>
      </c>
      <c r="C31" s="46">
        <f t="shared" si="9"/>
        <v>5.8</v>
      </c>
      <c r="D31" s="43">
        <v>320</v>
      </c>
      <c r="E31" s="47">
        <f t="shared" si="10"/>
        <v>-5.6</v>
      </c>
      <c r="F31" s="43">
        <f>SUM(B31,D31)</f>
        <v>723</v>
      </c>
      <c r="G31" s="46">
        <f t="shared" si="11"/>
        <v>0.4</v>
      </c>
      <c r="H31" s="42">
        <v>1</v>
      </c>
      <c r="I31" s="42">
        <v>0.7</v>
      </c>
      <c r="J31" s="43">
        <f t="shared" si="17"/>
        <v>403</v>
      </c>
      <c r="K31" s="43">
        <f t="shared" si="18"/>
        <v>224</v>
      </c>
      <c r="L31" s="43">
        <f t="shared" si="19"/>
        <v>627</v>
      </c>
      <c r="M31" s="42">
        <v>55.09</v>
      </c>
      <c r="N31" s="43">
        <f t="shared" si="14"/>
        <v>22201</v>
      </c>
      <c r="O31" s="43">
        <f t="shared" si="15"/>
        <v>12340</v>
      </c>
      <c r="P31" s="43">
        <f t="shared" si="16"/>
        <v>34541</v>
      </c>
      <c r="R31" s="44">
        <f t="shared" si="20"/>
        <v>0.18089315997738836</v>
      </c>
    </row>
    <row r="32" spans="1:18" ht="12.75">
      <c r="A32" s="72">
        <v>1</v>
      </c>
      <c r="B32" s="49">
        <v>2867</v>
      </c>
      <c r="C32" s="50">
        <f t="shared" si="9"/>
        <v>0.2</v>
      </c>
      <c r="D32" s="49">
        <v>406</v>
      </c>
      <c r="E32" s="51">
        <f t="shared" si="10"/>
        <v>-0.2</v>
      </c>
      <c r="F32" s="49">
        <f>SUM(B32,D32)</f>
        <v>3273</v>
      </c>
      <c r="G32" s="50">
        <f t="shared" si="11"/>
        <v>0.1</v>
      </c>
      <c r="H32" s="52">
        <v>1</v>
      </c>
      <c r="I32" s="52">
        <v>0.7</v>
      </c>
      <c r="J32" s="49">
        <f t="shared" si="17"/>
        <v>2867</v>
      </c>
      <c r="K32" s="49">
        <f t="shared" si="18"/>
        <v>284</v>
      </c>
      <c r="L32" s="49">
        <f t="shared" si="19"/>
        <v>3151</v>
      </c>
      <c r="M32" s="52">
        <v>55.09</v>
      </c>
      <c r="N32" s="49">
        <f t="shared" si="14"/>
        <v>157943</v>
      </c>
      <c r="O32" s="49">
        <f t="shared" si="15"/>
        <v>15645</v>
      </c>
      <c r="P32" s="49">
        <f t="shared" si="16"/>
        <v>173588</v>
      </c>
      <c r="R32" s="44">
        <f t="shared" si="20"/>
        <v>0.1999015263417036</v>
      </c>
    </row>
    <row r="33" spans="1:18" ht="12.75">
      <c r="A33" s="70">
        <v>2</v>
      </c>
      <c r="B33" s="43">
        <v>534</v>
      </c>
      <c r="C33" s="46">
        <f t="shared" si="9"/>
        <v>0.9</v>
      </c>
      <c r="D33" s="43">
        <v>246</v>
      </c>
      <c r="E33" s="47">
        <f t="shared" si="10"/>
        <v>11.3</v>
      </c>
      <c r="F33" s="43">
        <f>SUM(B33,D33)</f>
        <v>780</v>
      </c>
      <c r="G33" s="46">
        <f t="shared" si="11"/>
        <v>4</v>
      </c>
      <c r="H33" s="42">
        <v>1</v>
      </c>
      <c r="I33" s="42">
        <v>0.7</v>
      </c>
      <c r="J33" s="43">
        <f t="shared" si="17"/>
        <v>534</v>
      </c>
      <c r="K33" s="43">
        <f t="shared" si="18"/>
        <v>172</v>
      </c>
      <c r="L33" s="43">
        <f t="shared" si="19"/>
        <v>706</v>
      </c>
      <c r="M33" s="42">
        <v>55.09</v>
      </c>
      <c r="N33" s="43">
        <f t="shared" si="14"/>
        <v>29418</v>
      </c>
      <c r="O33" s="43">
        <f t="shared" si="15"/>
        <v>9475</v>
      </c>
      <c r="P33" s="43">
        <f t="shared" si="16"/>
        <v>38893</v>
      </c>
      <c r="R33" s="44">
        <f t="shared" si="20"/>
        <v>0.20465890183028287</v>
      </c>
    </row>
    <row r="34" spans="1:18" ht="12.75">
      <c r="A34" s="70">
        <v>3</v>
      </c>
      <c r="B34" s="43">
        <v>1268</v>
      </c>
      <c r="C34" s="46">
        <f t="shared" si="9"/>
        <v>0.8</v>
      </c>
      <c r="D34" s="43">
        <v>579</v>
      </c>
      <c r="E34" s="47">
        <f t="shared" si="10"/>
        <v>4.9</v>
      </c>
      <c r="F34" s="43">
        <f>SUM(B34,D34)</f>
        <v>1847</v>
      </c>
      <c r="G34" s="46">
        <f t="shared" si="11"/>
        <v>2</v>
      </c>
      <c r="H34" s="42">
        <v>1</v>
      </c>
      <c r="I34" s="42">
        <v>0.7</v>
      </c>
      <c r="J34" s="43">
        <f t="shared" si="17"/>
        <v>1268</v>
      </c>
      <c r="K34" s="43">
        <f t="shared" si="18"/>
        <v>405</v>
      </c>
      <c r="L34" s="43">
        <f t="shared" si="19"/>
        <v>1673</v>
      </c>
      <c r="M34" s="42">
        <v>55.09</v>
      </c>
      <c r="N34" s="43">
        <f t="shared" si="14"/>
        <v>69854</v>
      </c>
      <c r="O34" s="43">
        <f t="shared" si="15"/>
        <v>22311</v>
      </c>
      <c r="P34" s="43">
        <f t="shared" si="16"/>
        <v>92165</v>
      </c>
      <c r="R34" s="44">
        <f t="shared" si="20"/>
        <v>0.38092105263157894</v>
      </c>
    </row>
    <row r="35" spans="1:18" ht="12.75">
      <c r="A35" s="70" t="s">
        <v>48</v>
      </c>
      <c r="B35" s="43">
        <f>SUM(B23:B34)</f>
        <v>23229</v>
      </c>
      <c r="C35" s="46">
        <f t="shared" si="9"/>
        <v>-0.5</v>
      </c>
      <c r="D35" s="43">
        <f>SUM(D23:D34)</f>
        <v>5901</v>
      </c>
      <c r="E35" s="47">
        <f t="shared" si="10"/>
        <v>-3.8</v>
      </c>
      <c r="F35" s="43">
        <f>SUM(F23:F34)</f>
        <v>29130</v>
      </c>
      <c r="G35" s="46">
        <f t="shared" si="11"/>
        <v>-1.2</v>
      </c>
      <c r="H35" s="42"/>
      <c r="I35" s="42"/>
      <c r="J35" s="43">
        <f>SUM(J23:J34)</f>
        <v>7741</v>
      </c>
      <c r="K35" s="43">
        <f>SUM(K29:K34)</f>
        <v>2855</v>
      </c>
      <c r="L35" s="43">
        <f>SUM(L29:L34)</f>
        <v>10596</v>
      </c>
      <c r="M35" s="42"/>
      <c r="N35" s="43">
        <f>SUM(N23:N34)</f>
        <v>426450</v>
      </c>
      <c r="O35" s="43">
        <f>SUM(O23:O34)</f>
        <v>157279</v>
      </c>
      <c r="P35" s="43">
        <f>SUM(P23:P34)</f>
        <v>583729</v>
      </c>
      <c r="R35" s="44">
        <f>(SUM(D23:D29,D30:D31,D32:D34))/(SUM(B12:B17,B23:B28))</f>
        <v>0.25471575948547504</v>
      </c>
    </row>
    <row r="36" ht="12.75">
      <c r="R36" s="44"/>
    </row>
    <row r="37" spans="1:18" ht="14.25">
      <c r="A37" s="33" t="s">
        <v>53</v>
      </c>
      <c r="R37" s="44"/>
    </row>
    <row r="38" spans="1:18" ht="12.75">
      <c r="A38" s="165" t="s">
        <v>40</v>
      </c>
      <c r="B38" s="159" t="s">
        <v>51</v>
      </c>
      <c r="C38" s="161"/>
      <c r="D38" s="161"/>
      <c r="E38" s="161"/>
      <c r="F38" s="161"/>
      <c r="G38" s="160"/>
      <c r="H38" s="167" t="s">
        <v>42</v>
      </c>
      <c r="I38" s="167"/>
      <c r="J38" s="167" t="s">
        <v>43</v>
      </c>
      <c r="K38" s="167"/>
      <c r="L38" s="167"/>
      <c r="M38" s="167" t="s">
        <v>44</v>
      </c>
      <c r="N38" s="167" t="s">
        <v>45</v>
      </c>
      <c r="O38" s="167"/>
      <c r="P38" s="167"/>
      <c r="R38" s="53"/>
    </row>
    <row r="39" spans="1:18" ht="12.75">
      <c r="A39" s="166"/>
      <c r="B39" s="71" t="s">
        <v>46</v>
      </c>
      <c r="C39" s="45" t="s">
        <v>52</v>
      </c>
      <c r="D39" s="71" t="s">
        <v>47</v>
      </c>
      <c r="E39" s="45" t="s">
        <v>52</v>
      </c>
      <c r="F39" s="71" t="s">
        <v>48</v>
      </c>
      <c r="G39" s="45" t="s">
        <v>52</v>
      </c>
      <c r="H39" s="36" t="s">
        <v>46</v>
      </c>
      <c r="I39" s="36" t="s">
        <v>47</v>
      </c>
      <c r="J39" s="71" t="s">
        <v>46</v>
      </c>
      <c r="K39" s="71" t="s">
        <v>47</v>
      </c>
      <c r="L39" s="71" t="s">
        <v>48</v>
      </c>
      <c r="M39" s="162"/>
      <c r="N39" s="71" t="s">
        <v>46</v>
      </c>
      <c r="O39" s="71" t="s">
        <v>49</v>
      </c>
      <c r="P39" s="71" t="s">
        <v>48</v>
      </c>
      <c r="R39" s="44"/>
    </row>
    <row r="40" spans="1:18" ht="12.75">
      <c r="A40" s="70">
        <v>4</v>
      </c>
      <c r="B40" s="43">
        <v>7784</v>
      </c>
      <c r="C40" s="46">
        <f aca="true" t="shared" si="21" ref="C40:C52">ROUND((B40/B23-1)*100,1)</f>
        <v>0.3</v>
      </c>
      <c r="D40" s="43">
        <v>515</v>
      </c>
      <c r="E40" s="47">
        <f aca="true" t="shared" si="22" ref="E40:E52">ROUND((D40/D23-1)*100,1)</f>
        <v>6.6</v>
      </c>
      <c r="F40" s="43">
        <f aca="true" t="shared" si="23" ref="F40:F46">SUM(B40,D40)</f>
        <v>8299</v>
      </c>
      <c r="G40" s="47">
        <f aca="true" t="shared" si="24" ref="G40:G52">ROUND((F40/F23-1)*100,1)</f>
        <v>0.7</v>
      </c>
      <c r="H40" s="42">
        <v>1</v>
      </c>
      <c r="I40" s="42">
        <v>0.7</v>
      </c>
      <c r="J40" s="43">
        <f>B40*H40</f>
        <v>7784</v>
      </c>
      <c r="K40" s="43">
        <f>ROUNDDOWN(D40*I40,0)</f>
        <v>360</v>
      </c>
      <c r="L40" s="43">
        <f>SUM(J40:K40)</f>
        <v>8144</v>
      </c>
      <c r="M40" s="42">
        <v>48.3</v>
      </c>
      <c r="N40" s="43">
        <f>ROUNDDOWN(J40*M40,0)</f>
        <v>375967</v>
      </c>
      <c r="O40" s="43">
        <f>ROUNDDOWN(K40*M40,0)</f>
        <v>17388</v>
      </c>
      <c r="P40" s="43">
        <f>SUM(N40:O40)</f>
        <v>393355</v>
      </c>
      <c r="R40" s="44">
        <f aca="true" t="shared" si="25" ref="R40:R45">D40/B29</f>
        <v>0.25097465886939574</v>
      </c>
    </row>
    <row r="41" spans="1:18" ht="12.75">
      <c r="A41" s="70">
        <v>5</v>
      </c>
      <c r="B41" s="43">
        <v>1215</v>
      </c>
      <c r="C41" s="46">
        <f t="shared" si="21"/>
        <v>0.7</v>
      </c>
      <c r="D41" s="43">
        <v>156</v>
      </c>
      <c r="E41" s="47">
        <f t="shared" si="22"/>
        <v>14.7</v>
      </c>
      <c r="F41" s="43">
        <f t="shared" si="23"/>
        <v>1371</v>
      </c>
      <c r="G41" s="46">
        <f t="shared" si="24"/>
        <v>2.2</v>
      </c>
      <c r="H41" s="42">
        <v>1</v>
      </c>
      <c r="I41" s="42">
        <v>0.7</v>
      </c>
      <c r="J41" s="43">
        <f aca="true" t="shared" si="26" ref="J41:J51">B41*H41</f>
        <v>1215</v>
      </c>
      <c r="K41" s="43">
        <f aca="true" t="shared" si="27" ref="K41:K51">ROUNDDOWN(D41*I41,0)</f>
        <v>109</v>
      </c>
      <c r="L41" s="43">
        <f aca="true" t="shared" si="28" ref="L41:L51">SUM(J41:K41)</f>
        <v>1324</v>
      </c>
      <c r="M41" s="42">
        <v>48.3</v>
      </c>
      <c r="N41" s="43">
        <f aca="true" t="shared" si="29" ref="N41:N48">ROUNDDOWN(J41*M41,0)</f>
        <v>58684</v>
      </c>
      <c r="O41" s="43">
        <f aca="true" t="shared" si="30" ref="O41:O51">ROUNDDOWN(K41*M41,0)</f>
        <v>5264</v>
      </c>
      <c r="P41" s="43">
        <f aca="true" t="shared" si="31" ref="P41:P51">SUM(N41:O41)</f>
        <v>63948</v>
      </c>
      <c r="R41" s="44">
        <f t="shared" si="25"/>
        <v>0.25283630470016205</v>
      </c>
    </row>
    <row r="42" spans="1:18" ht="12.75">
      <c r="A42" s="70">
        <v>6</v>
      </c>
      <c r="B42" s="43">
        <v>1793</v>
      </c>
      <c r="C42" s="46">
        <f t="shared" si="21"/>
        <v>1.4</v>
      </c>
      <c r="D42" s="43">
        <v>97</v>
      </c>
      <c r="E42" s="47">
        <f t="shared" si="22"/>
        <v>-11</v>
      </c>
      <c r="F42" s="43">
        <f t="shared" si="23"/>
        <v>1890</v>
      </c>
      <c r="G42" s="46">
        <f t="shared" si="24"/>
        <v>0.6</v>
      </c>
      <c r="H42" s="42">
        <v>1</v>
      </c>
      <c r="I42" s="42">
        <v>0.7</v>
      </c>
      <c r="J42" s="43">
        <f t="shared" si="26"/>
        <v>1793</v>
      </c>
      <c r="K42" s="43">
        <f t="shared" si="27"/>
        <v>67</v>
      </c>
      <c r="L42" s="43">
        <f t="shared" si="28"/>
        <v>1860</v>
      </c>
      <c r="M42" s="42">
        <v>48.3</v>
      </c>
      <c r="N42" s="43">
        <f t="shared" si="29"/>
        <v>86601</v>
      </c>
      <c r="O42" s="43">
        <f t="shared" si="30"/>
        <v>3236</v>
      </c>
      <c r="P42" s="43">
        <f t="shared" si="31"/>
        <v>89837</v>
      </c>
      <c r="R42" s="44">
        <f t="shared" si="25"/>
        <v>0.24069478908188585</v>
      </c>
    </row>
    <row r="43" spans="1:18" ht="12.75">
      <c r="A43" s="70">
        <v>7</v>
      </c>
      <c r="B43" s="43">
        <v>2051</v>
      </c>
      <c r="C43" s="46">
        <f t="shared" si="21"/>
        <v>1</v>
      </c>
      <c r="D43" s="43">
        <v>748</v>
      </c>
      <c r="E43" s="47">
        <f t="shared" si="22"/>
        <v>16.1</v>
      </c>
      <c r="F43" s="43">
        <f t="shared" si="23"/>
        <v>2799</v>
      </c>
      <c r="G43" s="46">
        <f t="shared" si="24"/>
        <v>4.6</v>
      </c>
      <c r="H43" s="42">
        <v>1</v>
      </c>
      <c r="I43" s="42">
        <v>0.7</v>
      </c>
      <c r="J43" s="43">
        <f t="shared" si="26"/>
        <v>2051</v>
      </c>
      <c r="K43" s="43">
        <f t="shared" si="27"/>
        <v>523</v>
      </c>
      <c r="L43" s="43">
        <f t="shared" si="28"/>
        <v>2574</v>
      </c>
      <c r="M43" s="42">
        <v>48.3</v>
      </c>
      <c r="N43" s="43">
        <f t="shared" si="29"/>
        <v>99063</v>
      </c>
      <c r="O43" s="43">
        <f t="shared" si="30"/>
        <v>25260</v>
      </c>
      <c r="P43" s="43">
        <f t="shared" si="31"/>
        <v>124323</v>
      </c>
      <c r="R43" s="44">
        <f t="shared" si="25"/>
        <v>0.26089989536100455</v>
      </c>
    </row>
    <row r="44" spans="1:18" ht="12.75">
      <c r="A44" s="70">
        <v>8</v>
      </c>
      <c r="B44" s="43">
        <v>1226</v>
      </c>
      <c r="C44" s="46">
        <f t="shared" si="21"/>
        <v>2</v>
      </c>
      <c r="D44" s="43">
        <v>151</v>
      </c>
      <c r="E44" s="47">
        <f t="shared" si="22"/>
        <v>0</v>
      </c>
      <c r="F44" s="43">
        <f t="shared" si="23"/>
        <v>1377</v>
      </c>
      <c r="G44" s="46">
        <f t="shared" si="24"/>
        <v>1.8</v>
      </c>
      <c r="H44" s="42">
        <v>1</v>
      </c>
      <c r="I44" s="42">
        <v>0.7</v>
      </c>
      <c r="J44" s="43">
        <f t="shared" si="26"/>
        <v>1226</v>
      </c>
      <c r="K44" s="43">
        <f t="shared" si="27"/>
        <v>105</v>
      </c>
      <c r="L44" s="43">
        <f t="shared" si="28"/>
        <v>1331</v>
      </c>
      <c r="M44" s="42">
        <v>48.3</v>
      </c>
      <c r="N44" s="43">
        <f t="shared" si="29"/>
        <v>59215</v>
      </c>
      <c r="O44" s="43">
        <f t="shared" si="30"/>
        <v>5071</v>
      </c>
      <c r="P44" s="43">
        <f t="shared" si="31"/>
        <v>64286</v>
      </c>
      <c r="R44" s="44">
        <f t="shared" si="25"/>
        <v>0.28277153558052437</v>
      </c>
    </row>
    <row r="45" spans="1:18" ht="12.75">
      <c r="A45" s="70">
        <v>9</v>
      </c>
      <c r="B45" s="43">
        <v>1528</v>
      </c>
      <c r="C45" s="46">
        <f t="shared" si="21"/>
        <v>0.5</v>
      </c>
      <c r="D45" s="43">
        <v>361</v>
      </c>
      <c r="E45" s="47">
        <f t="shared" si="22"/>
        <v>21.5</v>
      </c>
      <c r="F45" s="43">
        <f t="shared" si="23"/>
        <v>1889</v>
      </c>
      <c r="G45" s="46">
        <f t="shared" si="24"/>
        <v>4</v>
      </c>
      <c r="H45" s="42">
        <v>1</v>
      </c>
      <c r="I45" s="42">
        <v>0.7</v>
      </c>
      <c r="J45" s="43">
        <f t="shared" si="26"/>
        <v>1528</v>
      </c>
      <c r="K45" s="43">
        <f t="shared" si="27"/>
        <v>252</v>
      </c>
      <c r="L45" s="43">
        <f t="shared" si="28"/>
        <v>1780</v>
      </c>
      <c r="M45" s="42">
        <v>48.3</v>
      </c>
      <c r="N45" s="43">
        <f t="shared" si="29"/>
        <v>73802</v>
      </c>
      <c r="O45" s="43">
        <f t="shared" si="30"/>
        <v>12171</v>
      </c>
      <c r="P45" s="43">
        <f t="shared" si="31"/>
        <v>85973</v>
      </c>
      <c r="R45" s="44">
        <f t="shared" si="25"/>
        <v>0.28470031545741326</v>
      </c>
    </row>
    <row r="46" spans="1:18" ht="12.75">
      <c r="A46" s="70">
        <v>10</v>
      </c>
      <c r="B46" s="43">
        <v>2077</v>
      </c>
      <c r="C46" s="46">
        <f t="shared" si="21"/>
        <v>1.2</v>
      </c>
      <c r="D46" s="43">
        <v>2741</v>
      </c>
      <c r="E46" s="47">
        <f t="shared" si="22"/>
        <v>18.6</v>
      </c>
      <c r="F46" s="43">
        <f t="shared" si="23"/>
        <v>4818</v>
      </c>
      <c r="G46" s="46">
        <f t="shared" si="24"/>
        <v>10.4</v>
      </c>
      <c r="H46" s="42">
        <v>1</v>
      </c>
      <c r="I46" s="42">
        <v>0.7</v>
      </c>
      <c r="J46" s="43">
        <f t="shared" si="26"/>
        <v>2077</v>
      </c>
      <c r="K46" s="43">
        <f t="shared" si="27"/>
        <v>1918</v>
      </c>
      <c r="L46" s="43">
        <f t="shared" si="28"/>
        <v>3995</v>
      </c>
      <c r="M46" s="42">
        <v>48.3</v>
      </c>
      <c r="N46" s="43">
        <f t="shared" si="29"/>
        <v>100319</v>
      </c>
      <c r="O46" s="43">
        <f t="shared" si="30"/>
        <v>92639</v>
      </c>
      <c r="P46" s="43">
        <f t="shared" si="31"/>
        <v>192958</v>
      </c>
      <c r="R46" s="44">
        <f aca="true" t="shared" si="32" ref="R46:R51">D46/B40</f>
        <v>0.35213257965056527</v>
      </c>
    </row>
    <row r="47" spans="1:18" ht="12.75">
      <c r="A47" s="72">
        <v>11</v>
      </c>
      <c r="B47" s="54">
        <v>629</v>
      </c>
      <c r="C47" s="55">
        <f t="shared" si="21"/>
        <v>1.9</v>
      </c>
      <c r="D47" s="54">
        <v>310</v>
      </c>
      <c r="E47" s="56">
        <f t="shared" si="22"/>
        <v>42.2</v>
      </c>
      <c r="F47" s="49">
        <f>SUM(B47,D47)</f>
        <v>939</v>
      </c>
      <c r="G47" s="56">
        <f t="shared" si="24"/>
        <v>12.5</v>
      </c>
      <c r="H47" s="52">
        <v>1</v>
      </c>
      <c r="I47" s="52">
        <v>0.7</v>
      </c>
      <c r="J47" s="49">
        <f t="shared" si="26"/>
        <v>629</v>
      </c>
      <c r="K47" s="49">
        <f t="shared" si="27"/>
        <v>217</v>
      </c>
      <c r="L47" s="49">
        <f t="shared" si="28"/>
        <v>846</v>
      </c>
      <c r="M47" s="52">
        <v>48.3</v>
      </c>
      <c r="N47" s="49">
        <f t="shared" si="29"/>
        <v>30380</v>
      </c>
      <c r="O47" s="49">
        <f t="shared" si="30"/>
        <v>10481</v>
      </c>
      <c r="P47" s="49">
        <f t="shared" si="31"/>
        <v>40861</v>
      </c>
      <c r="R47" s="44">
        <f t="shared" si="32"/>
        <v>0.2551440329218107</v>
      </c>
    </row>
    <row r="48" spans="1:18" ht="12.75">
      <c r="A48" s="71">
        <v>12</v>
      </c>
      <c r="B48" s="57">
        <v>409</v>
      </c>
      <c r="C48" s="58">
        <f t="shared" si="21"/>
        <v>1.5</v>
      </c>
      <c r="D48" s="57">
        <v>450</v>
      </c>
      <c r="E48" s="59">
        <f t="shared" si="22"/>
        <v>40.6</v>
      </c>
      <c r="F48" s="60">
        <f>SUM(B48,D48)</f>
        <v>859</v>
      </c>
      <c r="G48" s="59">
        <f t="shared" si="24"/>
        <v>18.8</v>
      </c>
      <c r="H48" s="61">
        <v>1</v>
      </c>
      <c r="I48" s="61">
        <v>0.7</v>
      </c>
      <c r="J48" s="60">
        <f t="shared" si="26"/>
        <v>409</v>
      </c>
      <c r="K48" s="60">
        <f t="shared" si="27"/>
        <v>315</v>
      </c>
      <c r="L48" s="60">
        <f t="shared" si="28"/>
        <v>724</v>
      </c>
      <c r="M48" s="61">
        <v>48.3</v>
      </c>
      <c r="N48" s="60">
        <f t="shared" si="29"/>
        <v>19754</v>
      </c>
      <c r="O48" s="60">
        <f t="shared" si="30"/>
        <v>15214</v>
      </c>
      <c r="P48" s="60">
        <f t="shared" si="31"/>
        <v>34968</v>
      </c>
      <c r="R48" s="44">
        <f t="shared" si="32"/>
        <v>0.2509760178471835</v>
      </c>
    </row>
    <row r="49" spans="1:18" ht="12.75">
      <c r="A49" s="70">
        <v>1</v>
      </c>
      <c r="B49" s="62">
        <v>2918</v>
      </c>
      <c r="C49" s="46">
        <f t="shared" si="21"/>
        <v>1.8</v>
      </c>
      <c r="D49" s="62">
        <v>544</v>
      </c>
      <c r="E49" s="63">
        <f t="shared" si="22"/>
        <v>34</v>
      </c>
      <c r="F49" s="43">
        <f>SUM(B49,D49)</f>
        <v>3462</v>
      </c>
      <c r="G49" s="63">
        <f t="shared" si="24"/>
        <v>5.8</v>
      </c>
      <c r="H49" s="42">
        <v>1</v>
      </c>
      <c r="I49" s="42">
        <v>0.7</v>
      </c>
      <c r="J49" s="43">
        <f t="shared" si="26"/>
        <v>2918</v>
      </c>
      <c r="K49" s="43">
        <f>ROUNDDOWN(D49*I49,0)</f>
        <v>380</v>
      </c>
      <c r="L49" s="43">
        <f t="shared" si="28"/>
        <v>3298</v>
      </c>
      <c r="M49" s="42">
        <v>48.3</v>
      </c>
      <c r="N49" s="43">
        <f>ROUNDDOWN(J49*M49,0)</f>
        <v>140939</v>
      </c>
      <c r="O49" s="43">
        <f t="shared" si="30"/>
        <v>18354</v>
      </c>
      <c r="P49" s="43">
        <f t="shared" si="31"/>
        <v>159293</v>
      </c>
      <c r="R49" s="44">
        <f t="shared" si="32"/>
        <v>0.265236470014627</v>
      </c>
    </row>
    <row r="50" spans="1:18" ht="12.75">
      <c r="A50" s="70">
        <v>2</v>
      </c>
      <c r="B50" s="62">
        <v>533</v>
      </c>
      <c r="C50" s="64">
        <f t="shared" si="21"/>
        <v>-0.2</v>
      </c>
      <c r="D50" s="62">
        <v>325</v>
      </c>
      <c r="E50" s="63">
        <f t="shared" si="22"/>
        <v>32.1</v>
      </c>
      <c r="F50" s="43">
        <f>SUM(B50,D50)</f>
        <v>858</v>
      </c>
      <c r="G50" s="63">
        <f t="shared" si="24"/>
        <v>10</v>
      </c>
      <c r="H50" s="42">
        <v>1</v>
      </c>
      <c r="I50" s="42">
        <v>0.7</v>
      </c>
      <c r="J50" s="43">
        <f t="shared" si="26"/>
        <v>533</v>
      </c>
      <c r="K50" s="43">
        <f t="shared" si="27"/>
        <v>227</v>
      </c>
      <c r="L50" s="43">
        <f t="shared" si="28"/>
        <v>760</v>
      </c>
      <c r="M50" s="42">
        <v>48.3</v>
      </c>
      <c r="N50" s="43">
        <f>ROUNDDOWN(J50*M50,0)</f>
        <v>25743</v>
      </c>
      <c r="O50" s="43">
        <f t="shared" si="30"/>
        <v>10964</v>
      </c>
      <c r="P50" s="43">
        <f t="shared" si="31"/>
        <v>36707</v>
      </c>
      <c r="R50" s="44">
        <f t="shared" si="32"/>
        <v>0.26508972267536707</v>
      </c>
    </row>
    <row r="51" spans="1:18" ht="12.75">
      <c r="A51" s="70">
        <v>3</v>
      </c>
      <c r="B51" s="69">
        <v>1274</v>
      </c>
      <c r="C51" s="46">
        <f t="shared" si="21"/>
        <v>0.5</v>
      </c>
      <c r="D51" s="69">
        <v>677</v>
      </c>
      <c r="E51" s="63">
        <f t="shared" si="22"/>
        <v>16.9</v>
      </c>
      <c r="F51" s="43">
        <f>SUM(B51,D51)</f>
        <v>1951</v>
      </c>
      <c r="G51" s="63">
        <f t="shared" si="24"/>
        <v>5.6</v>
      </c>
      <c r="H51" s="42">
        <v>1</v>
      </c>
      <c r="I51" s="42">
        <v>0.7</v>
      </c>
      <c r="J51" s="43">
        <f t="shared" si="26"/>
        <v>1274</v>
      </c>
      <c r="K51" s="43">
        <f t="shared" si="27"/>
        <v>473</v>
      </c>
      <c r="L51" s="43">
        <f t="shared" si="28"/>
        <v>1747</v>
      </c>
      <c r="M51" s="42">
        <v>48.3</v>
      </c>
      <c r="N51" s="43">
        <f>ROUNDDOWN(J51*M51,0)</f>
        <v>61534</v>
      </c>
      <c r="O51" s="43">
        <f t="shared" si="30"/>
        <v>22845</v>
      </c>
      <c r="P51" s="43">
        <f t="shared" si="31"/>
        <v>84379</v>
      </c>
      <c r="R51" s="44">
        <f t="shared" si="32"/>
        <v>0.4430628272251309</v>
      </c>
    </row>
    <row r="52" spans="1:18" ht="12.75">
      <c r="A52" s="70" t="s">
        <v>48</v>
      </c>
      <c r="B52" s="43">
        <f>SUM(B40:B51)</f>
        <v>23437</v>
      </c>
      <c r="C52" s="46">
        <f t="shared" si="21"/>
        <v>0.9</v>
      </c>
      <c r="D52" s="43">
        <f>SUM(D40:D51)</f>
        <v>7075</v>
      </c>
      <c r="E52" s="63">
        <f t="shared" si="22"/>
        <v>19.9</v>
      </c>
      <c r="F52" s="43">
        <f>SUM(F40:F51)</f>
        <v>30512</v>
      </c>
      <c r="G52" s="63">
        <f t="shared" si="24"/>
        <v>4.7</v>
      </c>
      <c r="H52" s="42"/>
      <c r="I52" s="42"/>
      <c r="J52" s="43">
        <f>SUM(J40:J51)</f>
        <v>23437</v>
      </c>
      <c r="K52" s="43">
        <f>SUM(K40:K51)</f>
        <v>4946</v>
      </c>
      <c r="L52" s="43">
        <f>SUM(L40:L51)</f>
        <v>28383</v>
      </c>
      <c r="M52" s="42"/>
      <c r="N52" s="43">
        <f>SUM(N40:N51)</f>
        <v>1132001</v>
      </c>
      <c r="O52" s="43">
        <f>SUM(O40:O51)</f>
        <v>238887</v>
      </c>
      <c r="P52" s="43">
        <f>SUM(P40:P51)</f>
        <v>1370888</v>
      </c>
      <c r="R52" s="44">
        <f>(SUM(D40:D46,D47:D48,D49:D51))/(SUM(B29,B30:B31,B32:B34,B40:B45))</f>
        <v>0.30315365498328906</v>
      </c>
    </row>
    <row r="53" spans="2:18" ht="12.75">
      <c r="B53" s="66"/>
      <c r="D53" s="67"/>
      <c r="R53" s="44"/>
    </row>
    <row r="54" spans="1:18" ht="14.25">
      <c r="A54" s="33" t="s">
        <v>58</v>
      </c>
      <c r="R54" s="44"/>
    </row>
    <row r="55" spans="1:18" ht="12.75">
      <c r="A55" s="165" t="s">
        <v>40</v>
      </c>
      <c r="B55" s="159" t="s">
        <v>51</v>
      </c>
      <c r="C55" s="161"/>
      <c r="D55" s="161"/>
      <c r="E55" s="161"/>
      <c r="F55" s="161"/>
      <c r="G55" s="160"/>
      <c r="H55" s="167" t="s">
        <v>42</v>
      </c>
      <c r="I55" s="167"/>
      <c r="J55" s="167" t="s">
        <v>43</v>
      </c>
      <c r="K55" s="167"/>
      <c r="L55" s="167"/>
      <c r="M55" s="167" t="s">
        <v>44</v>
      </c>
      <c r="N55" s="167" t="s">
        <v>45</v>
      </c>
      <c r="O55" s="167"/>
      <c r="P55" s="167"/>
      <c r="R55" s="53"/>
    </row>
    <row r="56" spans="1:18" ht="12.75">
      <c r="A56" s="166"/>
      <c r="B56" s="71" t="s">
        <v>46</v>
      </c>
      <c r="C56" s="45" t="s">
        <v>52</v>
      </c>
      <c r="D56" s="71" t="s">
        <v>47</v>
      </c>
      <c r="E56" s="45" t="s">
        <v>52</v>
      </c>
      <c r="F56" s="71" t="s">
        <v>48</v>
      </c>
      <c r="G56" s="45" t="s">
        <v>52</v>
      </c>
      <c r="H56" s="36" t="s">
        <v>46</v>
      </c>
      <c r="I56" s="36" t="s">
        <v>47</v>
      </c>
      <c r="J56" s="71" t="s">
        <v>46</v>
      </c>
      <c r="K56" s="71" t="s">
        <v>47</v>
      </c>
      <c r="L56" s="71" t="s">
        <v>48</v>
      </c>
      <c r="M56" s="162"/>
      <c r="N56" s="71" t="s">
        <v>46</v>
      </c>
      <c r="O56" s="71" t="s">
        <v>49</v>
      </c>
      <c r="P56" s="71" t="s">
        <v>48</v>
      </c>
      <c r="R56" s="44"/>
    </row>
    <row r="57" spans="1:18" ht="12.75">
      <c r="A57" s="70">
        <v>4</v>
      </c>
      <c r="B57" s="43">
        <v>7842</v>
      </c>
      <c r="C57" s="46">
        <f aca="true" t="shared" si="33" ref="C57:C69">ROUND((B57/B40-1)*100,1)</f>
        <v>0.7</v>
      </c>
      <c r="D57" s="43">
        <v>592</v>
      </c>
      <c r="E57" s="47">
        <f aca="true" t="shared" si="34" ref="E57:E69">ROUND((D57/D40-1)*100,1)</f>
        <v>15</v>
      </c>
      <c r="F57" s="43">
        <f aca="true" t="shared" si="35" ref="F57:F63">SUM(B57,D57)</f>
        <v>8434</v>
      </c>
      <c r="G57" s="47">
        <f aca="true" t="shared" si="36" ref="G57:G69">ROUND((F57/F40-1)*100,1)</f>
        <v>1.6</v>
      </c>
      <c r="H57" s="42">
        <v>1</v>
      </c>
      <c r="I57" s="42">
        <v>0.7</v>
      </c>
      <c r="J57" s="43">
        <f>B57*H57</f>
        <v>7842</v>
      </c>
      <c r="K57" s="43">
        <f>ROUNDDOWN(D57*I57,0)</f>
        <v>414</v>
      </c>
      <c r="L57" s="43">
        <f>SUM(J57:K57)</f>
        <v>8256</v>
      </c>
      <c r="M57" s="68"/>
      <c r="N57" s="43">
        <f>ROUNDDOWN(J57*M57,0)</f>
        <v>0</v>
      </c>
      <c r="O57" s="43">
        <f>ROUNDDOWN(K57*M57,0)</f>
        <v>0</v>
      </c>
      <c r="P57" s="43">
        <f>SUM(N57:O57)</f>
        <v>0</v>
      </c>
      <c r="R57" s="44">
        <f aca="true" t="shared" si="37" ref="R57:R62">D57/B46</f>
        <v>0.2850264805007222</v>
      </c>
    </row>
    <row r="58" spans="1:18" ht="12.75">
      <c r="A58" s="70">
        <v>5</v>
      </c>
      <c r="B58" s="43">
        <v>1212</v>
      </c>
      <c r="C58" s="46">
        <f t="shared" si="33"/>
        <v>-0.2</v>
      </c>
      <c r="D58" s="43">
        <v>177</v>
      </c>
      <c r="E58" s="47">
        <f t="shared" si="34"/>
        <v>13.5</v>
      </c>
      <c r="F58" s="43">
        <f t="shared" si="35"/>
        <v>1389</v>
      </c>
      <c r="G58" s="46">
        <f t="shared" si="36"/>
        <v>1.3</v>
      </c>
      <c r="H58" s="42">
        <v>1</v>
      </c>
      <c r="I58" s="42">
        <v>0.7</v>
      </c>
      <c r="J58" s="43">
        <f aca="true" t="shared" si="38" ref="J58:J63">B58*H58</f>
        <v>1212</v>
      </c>
      <c r="K58" s="43">
        <f aca="true" t="shared" si="39" ref="K58:K63">ROUNDDOWN(D58*I58,0)</f>
        <v>123</v>
      </c>
      <c r="L58" s="43">
        <f aca="true" t="shared" si="40" ref="L58:L63">SUM(J58:K58)</f>
        <v>1335</v>
      </c>
      <c r="M58" s="42">
        <f>M57</f>
        <v>0</v>
      </c>
      <c r="N58" s="43">
        <f aca="true" t="shared" si="41" ref="N58:N63">ROUNDDOWN(J58*M58,0)</f>
        <v>0</v>
      </c>
      <c r="O58" s="43">
        <f aca="true" t="shared" si="42" ref="O58:O63">ROUNDDOWN(K58*M58,0)</f>
        <v>0</v>
      </c>
      <c r="P58" s="43">
        <f aca="true" t="shared" si="43" ref="P58:P65">SUM(N58:O58)</f>
        <v>0</v>
      </c>
      <c r="R58" s="44">
        <f t="shared" si="37"/>
        <v>0.28139904610492844</v>
      </c>
    </row>
    <row r="59" spans="1:18" ht="12.75">
      <c r="A59" s="70">
        <v>6</v>
      </c>
      <c r="B59" s="43">
        <v>1815</v>
      </c>
      <c r="C59" s="46">
        <f t="shared" si="33"/>
        <v>1.2</v>
      </c>
      <c r="D59" s="43">
        <v>110</v>
      </c>
      <c r="E59" s="47">
        <f t="shared" si="34"/>
        <v>13.4</v>
      </c>
      <c r="F59" s="43">
        <f t="shared" si="35"/>
        <v>1925</v>
      </c>
      <c r="G59" s="46">
        <f t="shared" si="36"/>
        <v>1.9</v>
      </c>
      <c r="H59" s="42">
        <v>1</v>
      </c>
      <c r="I59" s="42">
        <v>0.7</v>
      </c>
      <c r="J59" s="43">
        <f t="shared" si="38"/>
        <v>1815</v>
      </c>
      <c r="K59" s="43">
        <f t="shared" si="39"/>
        <v>77</v>
      </c>
      <c r="L59" s="43">
        <f t="shared" si="40"/>
        <v>1892</v>
      </c>
      <c r="M59" s="42">
        <f aca="true" t="shared" si="44" ref="M59:M68">M58</f>
        <v>0</v>
      </c>
      <c r="N59" s="43">
        <f t="shared" si="41"/>
        <v>0</v>
      </c>
      <c r="O59" s="43">
        <f t="shared" si="42"/>
        <v>0</v>
      </c>
      <c r="P59" s="43">
        <f t="shared" si="43"/>
        <v>0</v>
      </c>
      <c r="R59" s="44">
        <f t="shared" si="37"/>
        <v>0.26894865525672373</v>
      </c>
    </row>
    <row r="60" spans="1:18" ht="12.75">
      <c r="A60" s="70">
        <v>7</v>
      </c>
      <c r="B60" s="43">
        <v>2070</v>
      </c>
      <c r="C60" s="46">
        <f t="shared" si="33"/>
        <v>0.9</v>
      </c>
      <c r="D60" s="43">
        <v>846</v>
      </c>
      <c r="E60" s="47">
        <f t="shared" si="34"/>
        <v>13.1</v>
      </c>
      <c r="F60" s="43">
        <f t="shared" si="35"/>
        <v>2916</v>
      </c>
      <c r="G60" s="46">
        <f t="shared" si="36"/>
        <v>4.2</v>
      </c>
      <c r="H60" s="42">
        <v>1</v>
      </c>
      <c r="I60" s="42">
        <v>0.7</v>
      </c>
      <c r="J60" s="43">
        <f t="shared" si="38"/>
        <v>2070</v>
      </c>
      <c r="K60" s="43">
        <f t="shared" si="39"/>
        <v>592</v>
      </c>
      <c r="L60" s="43">
        <f t="shared" si="40"/>
        <v>2662</v>
      </c>
      <c r="M60" s="42">
        <f t="shared" si="44"/>
        <v>0</v>
      </c>
      <c r="N60" s="43">
        <f t="shared" si="41"/>
        <v>0</v>
      </c>
      <c r="O60" s="43">
        <f t="shared" si="42"/>
        <v>0</v>
      </c>
      <c r="P60" s="43">
        <f t="shared" si="43"/>
        <v>0</v>
      </c>
      <c r="R60" s="44">
        <f t="shared" si="37"/>
        <v>0.28992460589444824</v>
      </c>
    </row>
    <row r="61" spans="1:18" ht="12.75">
      <c r="A61" s="70">
        <v>8</v>
      </c>
      <c r="B61" s="43">
        <v>1256</v>
      </c>
      <c r="C61" s="46">
        <f t="shared" si="33"/>
        <v>2.4</v>
      </c>
      <c r="D61" s="43">
        <v>158</v>
      </c>
      <c r="E61" s="47">
        <f t="shared" si="34"/>
        <v>4.6</v>
      </c>
      <c r="F61" s="43">
        <f t="shared" si="35"/>
        <v>1414</v>
      </c>
      <c r="G61" s="46">
        <f t="shared" si="36"/>
        <v>2.7</v>
      </c>
      <c r="H61" s="42">
        <v>1</v>
      </c>
      <c r="I61" s="42">
        <v>0.7</v>
      </c>
      <c r="J61" s="43">
        <f t="shared" si="38"/>
        <v>1256</v>
      </c>
      <c r="K61" s="43">
        <f t="shared" si="39"/>
        <v>110</v>
      </c>
      <c r="L61" s="43">
        <f t="shared" si="40"/>
        <v>1366</v>
      </c>
      <c r="M61" s="42">
        <f t="shared" si="44"/>
        <v>0</v>
      </c>
      <c r="N61" s="43">
        <f t="shared" si="41"/>
        <v>0</v>
      </c>
      <c r="O61" s="43">
        <f t="shared" si="42"/>
        <v>0</v>
      </c>
      <c r="P61" s="43">
        <f t="shared" si="43"/>
        <v>0</v>
      </c>
      <c r="R61" s="44">
        <f t="shared" si="37"/>
        <v>0.2964352720450281</v>
      </c>
    </row>
    <row r="62" spans="1:18" ht="12.75">
      <c r="A62" s="70">
        <v>9</v>
      </c>
      <c r="B62" s="43">
        <v>1550</v>
      </c>
      <c r="C62" s="46">
        <f t="shared" si="33"/>
        <v>1.4</v>
      </c>
      <c r="D62" s="43">
        <v>374</v>
      </c>
      <c r="E62" s="47">
        <f t="shared" si="34"/>
        <v>3.6</v>
      </c>
      <c r="F62" s="43">
        <f t="shared" si="35"/>
        <v>1924</v>
      </c>
      <c r="G62" s="46">
        <f t="shared" si="36"/>
        <v>1.9</v>
      </c>
      <c r="H62" s="42">
        <v>1</v>
      </c>
      <c r="I62" s="42">
        <v>0.7</v>
      </c>
      <c r="J62" s="43">
        <f t="shared" si="38"/>
        <v>1550</v>
      </c>
      <c r="K62" s="43">
        <f t="shared" si="39"/>
        <v>261</v>
      </c>
      <c r="L62" s="43">
        <f t="shared" si="40"/>
        <v>1811</v>
      </c>
      <c r="M62" s="42">
        <f t="shared" si="44"/>
        <v>0</v>
      </c>
      <c r="N62" s="43">
        <f t="shared" si="41"/>
        <v>0</v>
      </c>
      <c r="O62" s="43">
        <f t="shared" si="42"/>
        <v>0</v>
      </c>
      <c r="P62" s="43">
        <f t="shared" si="43"/>
        <v>0</v>
      </c>
      <c r="R62" s="44">
        <f t="shared" si="37"/>
        <v>0.29356357927786497</v>
      </c>
    </row>
    <row r="63" spans="1:18" ht="12.75">
      <c r="A63" s="70">
        <v>10</v>
      </c>
      <c r="B63" s="43">
        <v>2101</v>
      </c>
      <c r="C63" s="46">
        <f t="shared" si="33"/>
        <v>1.2</v>
      </c>
      <c r="D63" s="43">
        <v>2821</v>
      </c>
      <c r="E63" s="47">
        <f t="shared" si="34"/>
        <v>2.9</v>
      </c>
      <c r="F63" s="43">
        <f t="shared" si="35"/>
        <v>4922</v>
      </c>
      <c r="G63" s="46">
        <f t="shared" si="36"/>
        <v>2.2</v>
      </c>
      <c r="H63" s="42">
        <v>1</v>
      </c>
      <c r="I63" s="42">
        <v>0.7</v>
      </c>
      <c r="J63" s="43">
        <f t="shared" si="38"/>
        <v>2101</v>
      </c>
      <c r="K63" s="43">
        <f t="shared" si="39"/>
        <v>1974</v>
      </c>
      <c r="L63" s="43">
        <f t="shared" si="40"/>
        <v>4075</v>
      </c>
      <c r="M63" s="42">
        <f t="shared" si="44"/>
        <v>0</v>
      </c>
      <c r="N63" s="43">
        <f t="shared" si="41"/>
        <v>0</v>
      </c>
      <c r="O63" s="43">
        <f t="shared" si="42"/>
        <v>0</v>
      </c>
      <c r="P63" s="43">
        <f t="shared" si="43"/>
        <v>0</v>
      </c>
      <c r="R63" s="44">
        <f aca="true" t="shared" si="45" ref="R63:R68">D63/B57</f>
        <v>0.35972966080081614</v>
      </c>
    </row>
    <row r="64" spans="1:18" ht="12.75">
      <c r="A64" s="72">
        <v>11</v>
      </c>
      <c r="B64" s="54">
        <v>644</v>
      </c>
      <c r="C64" s="55">
        <f t="shared" si="33"/>
        <v>2.4</v>
      </c>
      <c r="D64" s="54">
        <v>323</v>
      </c>
      <c r="E64" s="56">
        <f t="shared" si="34"/>
        <v>4.2</v>
      </c>
      <c r="F64" s="49">
        <f>SUM(B64,D64)</f>
        <v>967</v>
      </c>
      <c r="G64" s="56">
        <f t="shared" si="36"/>
        <v>3</v>
      </c>
      <c r="H64" s="52">
        <v>1</v>
      </c>
      <c r="I64" s="52">
        <v>0.7</v>
      </c>
      <c r="J64" s="49">
        <f>B64*H64</f>
        <v>644</v>
      </c>
      <c r="K64" s="49">
        <f>ROUNDDOWN(D64*I64,0)</f>
        <v>226</v>
      </c>
      <c r="L64" s="49">
        <f>SUM(J64:K64)</f>
        <v>870</v>
      </c>
      <c r="M64" s="42">
        <f t="shared" si="44"/>
        <v>0</v>
      </c>
      <c r="N64" s="49">
        <f>ROUNDDOWN(J64*M64,0)</f>
        <v>0</v>
      </c>
      <c r="O64" s="49">
        <f>ROUNDDOWN(K64*M64,0)</f>
        <v>0</v>
      </c>
      <c r="P64" s="49">
        <f t="shared" si="43"/>
        <v>0</v>
      </c>
      <c r="R64" s="44">
        <f t="shared" si="45"/>
        <v>0.2665016501650165</v>
      </c>
    </row>
    <row r="65" spans="1:18" ht="12.75">
      <c r="A65" s="70">
        <v>12</v>
      </c>
      <c r="B65" s="62">
        <v>425</v>
      </c>
      <c r="C65" s="64">
        <f t="shared" si="33"/>
        <v>3.9</v>
      </c>
      <c r="D65" s="62">
        <v>502</v>
      </c>
      <c r="E65" s="63">
        <f t="shared" si="34"/>
        <v>11.6</v>
      </c>
      <c r="F65" s="43">
        <f>SUM(B65,D65)</f>
        <v>927</v>
      </c>
      <c r="G65" s="63">
        <f t="shared" si="36"/>
        <v>7.9</v>
      </c>
      <c r="H65" s="42">
        <v>1</v>
      </c>
      <c r="I65" s="42">
        <v>0.7</v>
      </c>
      <c r="J65" s="43">
        <f>B65*H65</f>
        <v>425</v>
      </c>
      <c r="K65" s="43">
        <f>ROUNDDOWN(D65*I65,0)</f>
        <v>351</v>
      </c>
      <c r="L65" s="43">
        <f>SUM(J65:K65)</f>
        <v>776</v>
      </c>
      <c r="M65" s="42">
        <f t="shared" si="44"/>
        <v>0</v>
      </c>
      <c r="N65" s="43">
        <f>ROUNDDOWN(J65*M65,0)</f>
        <v>0</v>
      </c>
      <c r="O65" s="43">
        <f>ROUNDDOWN(K65*M65,0)</f>
        <v>0</v>
      </c>
      <c r="P65" s="43">
        <f t="shared" si="43"/>
        <v>0</v>
      </c>
      <c r="R65" s="44">
        <f t="shared" si="45"/>
        <v>0.27658402203856747</v>
      </c>
    </row>
    <row r="66" spans="1:18" ht="12.75">
      <c r="A66" s="72">
        <v>1</v>
      </c>
      <c r="B66" s="54">
        <v>2949</v>
      </c>
      <c r="C66" s="50">
        <f t="shared" si="33"/>
        <v>1.1</v>
      </c>
      <c r="D66" s="54">
        <v>570</v>
      </c>
      <c r="E66" s="56">
        <f t="shared" si="34"/>
        <v>4.8</v>
      </c>
      <c r="F66" s="49">
        <f>SUM(B66,D66)</f>
        <v>3519</v>
      </c>
      <c r="G66" s="56">
        <f t="shared" si="36"/>
        <v>1.6</v>
      </c>
      <c r="H66" s="52">
        <v>1</v>
      </c>
      <c r="I66" s="52">
        <v>0.7</v>
      </c>
      <c r="J66" s="49">
        <f>B66*H66</f>
        <v>2949</v>
      </c>
      <c r="K66" s="49">
        <f>ROUNDDOWN(D66*I66,0)</f>
        <v>399</v>
      </c>
      <c r="L66" s="49">
        <f>SUM(J66:K66)</f>
        <v>3348</v>
      </c>
      <c r="M66" s="52">
        <f t="shared" si="44"/>
        <v>0</v>
      </c>
      <c r="N66" s="49">
        <f>ROUNDDOWN(J66*M66,0)</f>
        <v>0</v>
      </c>
      <c r="O66" s="49">
        <f>ROUNDDOWN(K66*M66,0)</f>
        <v>0</v>
      </c>
      <c r="P66" s="49">
        <f>SUM(N66:O66)</f>
        <v>0</v>
      </c>
      <c r="R66" s="44">
        <f t="shared" si="45"/>
        <v>0.2753623188405797</v>
      </c>
    </row>
    <row r="67" spans="1:18" ht="12.75">
      <c r="A67" s="70">
        <v>2</v>
      </c>
      <c r="B67" s="62">
        <v>532</v>
      </c>
      <c r="C67" s="64">
        <f t="shared" si="33"/>
        <v>-0.2</v>
      </c>
      <c r="D67" s="62">
        <v>332</v>
      </c>
      <c r="E67" s="63">
        <f t="shared" si="34"/>
        <v>2.2</v>
      </c>
      <c r="F67" s="43">
        <f>SUM(B67,D67)</f>
        <v>864</v>
      </c>
      <c r="G67" s="63">
        <f t="shared" si="36"/>
        <v>0.7</v>
      </c>
      <c r="H67" s="42">
        <v>1</v>
      </c>
      <c r="I67" s="42">
        <v>0.7</v>
      </c>
      <c r="J67" s="43">
        <f>B67*H67</f>
        <v>532</v>
      </c>
      <c r="K67" s="43">
        <f>ROUNDDOWN(D67*I67,0)</f>
        <v>232</v>
      </c>
      <c r="L67" s="43">
        <f>SUM(J67:K67)</f>
        <v>764</v>
      </c>
      <c r="M67" s="42">
        <f t="shared" si="44"/>
        <v>0</v>
      </c>
      <c r="N67" s="43">
        <f>ROUNDDOWN(J67*M67,0)</f>
        <v>0</v>
      </c>
      <c r="O67" s="43">
        <f>ROUNDDOWN(K67*M67,0)</f>
        <v>0</v>
      </c>
      <c r="P67" s="43">
        <f>SUM(N67:O67)</f>
        <v>0</v>
      </c>
      <c r="R67" s="44">
        <f t="shared" si="45"/>
        <v>0.2643312101910828</v>
      </c>
    </row>
    <row r="68" spans="1:18" ht="12.75">
      <c r="A68" s="70">
        <v>3</v>
      </c>
      <c r="B68" s="62">
        <v>1302</v>
      </c>
      <c r="C68" s="64">
        <f t="shared" si="33"/>
        <v>2.2</v>
      </c>
      <c r="D68" s="62">
        <v>719</v>
      </c>
      <c r="E68" s="63">
        <f t="shared" si="34"/>
        <v>6.2</v>
      </c>
      <c r="F68" s="43">
        <f>SUM(B68,D68)</f>
        <v>2021</v>
      </c>
      <c r="G68" s="63">
        <f t="shared" si="36"/>
        <v>3.6</v>
      </c>
      <c r="H68" s="42">
        <v>1</v>
      </c>
      <c r="I68" s="42">
        <v>0.7</v>
      </c>
      <c r="J68" s="43">
        <f>B68*H68</f>
        <v>1302</v>
      </c>
      <c r="K68" s="43">
        <f>ROUNDDOWN(D68*I68,0)</f>
        <v>503</v>
      </c>
      <c r="L68" s="43">
        <f>SUM(J68:K68)</f>
        <v>1805</v>
      </c>
      <c r="M68" s="42">
        <f t="shared" si="44"/>
        <v>0</v>
      </c>
      <c r="N68" s="43">
        <f>ROUNDDOWN(J68*M68,0)</f>
        <v>0</v>
      </c>
      <c r="O68" s="43">
        <f>ROUNDDOWN(K68*M68,0)</f>
        <v>0</v>
      </c>
      <c r="P68" s="43">
        <f>SUM(N68:O68)</f>
        <v>0</v>
      </c>
      <c r="R68" s="44">
        <f t="shared" si="45"/>
        <v>0.4638709677419355</v>
      </c>
    </row>
    <row r="69" spans="1:18" ht="12.75">
      <c r="A69" s="70" t="s">
        <v>48</v>
      </c>
      <c r="B69" s="43">
        <f>SUM(B57:B68)</f>
        <v>23698</v>
      </c>
      <c r="C69" s="46">
        <f t="shared" si="33"/>
        <v>1.1</v>
      </c>
      <c r="D69" s="43">
        <f>SUM(D57:D68)</f>
        <v>7524</v>
      </c>
      <c r="E69" s="63">
        <f t="shared" si="34"/>
        <v>6.3</v>
      </c>
      <c r="F69" s="43">
        <f>SUM(F57:F68)</f>
        <v>31222</v>
      </c>
      <c r="G69" s="63">
        <f t="shared" si="36"/>
        <v>2.3</v>
      </c>
      <c r="H69" s="42"/>
      <c r="I69" s="42"/>
      <c r="J69" s="43">
        <f>SUM(J57:J68)</f>
        <v>23698</v>
      </c>
      <c r="K69" s="43">
        <f>SUM(K57:K68)</f>
        <v>5262</v>
      </c>
      <c r="L69" s="43">
        <f>SUM(L57:L68)</f>
        <v>28960</v>
      </c>
      <c r="M69" s="42"/>
      <c r="N69" s="43">
        <f>SUM(N57:N68)</f>
        <v>0</v>
      </c>
      <c r="O69" s="43">
        <f>SUM(O57:O68)</f>
        <v>0</v>
      </c>
      <c r="P69" s="43">
        <f>SUM(P57:P68)</f>
        <v>0</v>
      </c>
      <c r="R69" s="44">
        <f>(SUM(D57:D68))/(SUM(B46,B47:B48,B49:B51,B57:B62))</f>
        <v>0.31901632393470425</v>
      </c>
    </row>
    <row r="70" spans="2:4" ht="12.75">
      <c r="B70" s="66"/>
      <c r="D70" s="67"/>
    </row>
    <row r="71" ht="14.25">
      <c r="A71" s="33" t="s">
        <v>61</v>
      </c>
    </row>
    <row r="72" spans="1:16" ht="12.75">
      <c r="A72" s="165" t="s">
        <v>40</v>
      </c>
      <c r="B72" s="159" t="s">
        <v>51</v>
      </c>
      <c r="C72" s="161"/>
      <c r="D72" s="161"/>
      <c r="E72" s="161"/>
      <c r="F72" s="161"/>
      <c r="G72" s="160"/>
      <c r="H72" s="167" t="s">
        <v>42</v>
      </c>
      <c r="I72" s="167"/>
      <c r="J72" s="167" t="s">
        <v>43</v>
      </c>
      <c r="K72" s="167"/>
      <c r="L72" s="167"/>
      <c r="M72" s="167" t="s">
        <v>44</v>
      </c>
      <c r="N72" s="167" t="s">
        <v>45</v>
      </c>
      <c r="O72" s="167"/>
      <c r="P72" s="167"/>
    </row>
    <row r="73" spans="1:16" ht="12.75">
      <c r="A73" s="166"/>
      <c r="B73" s="71" t="s">
        <v>46</v>
      </c>
      <c r="C73" s="45" t="s">
        <v>52</v>
      </c>
      <c r="D73" s="71" t="s">
        <v>47</v>
      </c>
      <c r="E73" s="45" t="s">
        <v>52</v>
      </c>
      <c r="F73" s="71" t="s">
        <v>48</v>
      </c>
      <c r="G73" s="45" t="s">
        <v>52</v>
      </c>
      <c r="H73" s="36" t="s">
        <v>46</v>
      </c>
      <c r="I73" s="36" t="s">
        <v>47</v>
      </c>
      <c r="J73" s="71" t="s">
        <v>46</v>
      </c>
      <c r="K73" s="71" t="s">
        <v>47</v>
      </c>
      <c r="L73" s="71" t="s">
        <v>48</v>
      </c>
      <c r="M73" s="162"/>
      <c r="N73" s="71" t="s">
        <v>46</v>
      </c>
      <c r="O73" s="71" t="s">
        <v>49</v>
      </c>
      <c r="P73" s="71" t="s">
        <v>48</v>
      </c>
    </row>
    <row r="74" spans="1:18" ht="12.75">
      <c r="A74" s="70">
        <v>4</v>
      </c>
      <c r="B74" s="43">
        <v>7904</v>
      </c>
      <c r="C74" s="46">
        <f aca="true" t="shared" si="46" ref="C74:C86">ROUND((B74/B57-1)*100,1)</f>
        <v>0.8</v>
      </c>
      <c r="D74" s="43">
        <v>610</v>
      </c>
      <c r="E74" s="47">
        <f aca="true" t="shared" si="47" ref="E74:E86">ROUND((D74/D57-1)*100,1)</f>
        <v>3</v>
      </c>
      <c r="F74" s="43">
        <f aca="true" t="shared" si="48" ref="F74:F80">SUM(B74,D74)</f>
        <v>8514</v>
      </c>
      <c r="G74" s="47">
        <f aca="true" t="shared" si="49" ref="G74:G86">ROUND((F74/F57-1)*100,1)</f>
        <v>0.9</v>
      </c>
      <c r="H74" s="42">
        <v>1</v>
      </c>
      <c r="I74" s="42">
        <v>0.7</v>
      </c>
      <c r="J74" s="43">
        <f>B74*H74</f>
        <v>7904</v>
      </c>
      <c r="K74" s="43">
        <f>ROUNDDOWN(D74*I74,0)</f>
        <v>427</v>
      </c>
      <c r="L74" s="43">
        <f>SUM(J74:K74)</f>
        <v>8331</v>
      </c>
      <c r="M74" s="68"/>
      <c r="N74" s="43">
        <f>ROUNDDOWN(J74*M74,0)</f>
        <v>0</v>
      </c>
      <c r="O74" s="43">
        <f>ROUNDDOWN(K74*M74,0)</f>
        <v>0</v>
      </c>
      <c r="P74" s="43">
        <f>SUM(N74:O74)</f>
        <v>0</v>
      </c>
      <c r="R74" s="44">
        <f aca="true" t="shared" si="50" ref="R74:R79">D74/B63</f>
        <v>0.2903379343169919</v>
      </c>
    </row>
    <row r="75" spans="1:18" ht="12.75">
      <c r="A75" s="70">
        <v>5</v>
      </c>
      <c r="B75" s="43">
        <v>1244</v>
      </c>
      <c r="C75" s="46">
        <f t="shared" si="46"/>
        <v>2.6</v>
      </c>
      <c r="D75" s="43">
        <v>185</v>
      </c>
      <c r="E75" s="47">
        <f t="shared" si="47"/>
        <v>4.5</v>
      </c>
      <c r="F75" s="43">
        <f t="shared" si="48"/>
        <v>1429</v>
      </c>
      <c r="G75" s="46">
        <f t="shared" si="49"/>
        <v>2.9</v>
      </c>
      <c r="H75" s="42">
        <v>1</v>
      </c>
      <c r="I75" s="42">
        <v>0.7</v>
      </c>
      <c r="J75" s="43">
        <f aca="true" t="shared" si="51" ref="J75:J80">B75*H75</f>
        <v>1244</v>
      </c>
      <c r="K75" s="43">
        <f aca="true" t="shared" si="52" ref="K75:K80">ROUNDDOWN(D75*I75,0)</f>
        <v>129</v>
      </c>
      <c r="L75" s="43">
        <f aca="true" t="shared" si="53" ref="L75:L80">SUM(J75:K75)</f>
        <v>1373</v>
      </c>
      <c r="M75" s="42">
        <f>M74</f>
        <v>0</v>
      </c>
      <c r="N75" s="43">
        <f aca="true" t="shared" si="54" ref="N75:N80">ROUNDDOWN(J75*M75,0)</f>
        <v>0</v>
      </c>
      <c r="O75" s="43">
        <f aca="true" t="shared" si="55" ref="O75:O80">ROUNDDOWN(K75*M75,0)</f>
        <v>0</v>
      </c>
      <c r="P75" s="43">
        <f aca="true" t="shared" si="56" ref="P75:P82">SUM(N75:O75)</f>
        <v>0</v>
      </c>
      <c r="R75" s="44">
        <f t="shared" si="50"/>
        <v>0.28726708074534163</v>
      </c>
    </row>
    <row r="76" spans="1:18" ht="12.75">
      <c r="A76" s="70">
        <v>6</v>
      </c>
      <c r="B76" s="43">
        <v>1841</v>
      </c>
      <c r="C76" s="46">
        <f t="shared" si="46"/>
        <v>1.4</v>
      </c>
      <c r="D76" s="43">
        <v>118</v>
      </c>
      <c r="E76" s="47">
        <f t="shared" si="47"/>
        <v>7.3</v>
      </c>
      <c r="F76" s="43">
        <f t="shared" si="48"/>
        <v>1959</v>
      </c>
      <c r="G76" s="46">
        <f t="shared" si="49"/>
        <v>1.8</v>
      </c>
      <c r="H76" s="42">
        <v>1</v>
      </c>
      <c r="I76" s="42">
        <v>0.7</v>
      </c>
      <c r="J76" s="43">
        <f t="shared" si="51"/>
        <v>1841</v>
      </c>
      <c r="K76" s="43">
        <f t="shared" si="52"/>
        <v>82</v>
      </c>
      <c r="L76" s="43">
        <f t="shared" si="53"/>
        <v>1923</v>
      </c>
      <c r="M76" s="42">
        <f aca="true" t="shared" si="57" ref="M76:M85">M75</f>
        <v>0</v>
      </c>
      <c r="N76" s="43">
        <f t="shared" si="54"/>
        <v>0</v>
      </c>
      <c r="O76" s="43">
        <f t="shared" si="55"/>
        <v>0</v>
      </c>
      <c r="P76" s="43">
        <f t="shared" si="56"/>
        <v>0</v>
      </c>
      <c r="R76" s="44">
        <f t="shared" si="50"/>
        <v>0.2776470588235294</v>
      </c>
    </row>
    <row r="77" spans="1:18" ht="12.75">
      <c r="A77" s="70">
        <v>7</v>
      </c>
      <c r="B77" s="43">
        <v>2090</v>
      </c>
      <c r="C77" s="46">
        <f t="shared" si="46"/>
        <v>1</v>
      </c>
      <c r="D77" s="43">
        <v>897</v>
      </c>
      <c r="E77" s="47">
        <f t="shared" si="47"/>
        <v>6</v>
      </c>
      <c r="F77" s="43">
        <f t="shared" si="48"/>
        <v>2987</v>
      </c>
      <c r="G77" s="46">
        <f t="shared" si="49"/>
        <v>2.4</v>
      </c>
      <c r="H77" s="42">
        <v>1</v>
      </c>
      <c r="I77" s="42">
        <v>0.7</v>
      </c>
      <c r="J77" s="43">
        <f t="shared" si="51"/>
        <v>2090</v>
      </c>
      <c r="K77" s="43">
        <f t="shared" si="52"/>
        <v>627</v>
      </c>
      <c r="L77" s="43">
        <f t="shared" si="53"/>
        <v>2717</v>
      </c>
      <c r="M77" s="42">
        <f t="shared" si="57"/>
        <v>0</v>
      </c>
      <c r="N77" s="43">
        <f t="shared" si="54"/>
        <v>0</v>
      </c>
      <c r="O77" s="43">
        <f t="shared" si="55"/>
        <v>0</v>
      </c>
      <c r="P77" s="43">
        <f t="shared" si="56"/>
        <v>0</v>
      </c>
      <c r="R77" s="44">
        <f t="shared" si="50"/>
        <v>0.3041709053916582</v>
      </c>
    </row>
    <row r="78" spans="1:18" ht="12.75">
      <c r="A78" s="70">
        <v>8</v>
      </c>
      <c r="B78" s="43">
        <v>1270</v>
      </c>
      <c r="C78" s="46">
        <f t="shared" si="46"/>
        <v>1.1</v>
      </c>
      <c r="D78" s="43">
        <v>159</v>
      </c>
      <c r="E78" s="47">
        <f t="shared" si="47"/>
        <v>0.6</v>
      </c>
      <c r="F78" s="43">
        <f t="shared" si="48"/>
        <v>1429</v>
      </c>
      <c r="G78" s="46">
        <f t="shared" si="49"/>
        <v>1.1</v>
      </c>
      <c r="H78" s="42">
        <v>1</v>
      </c>
      <c r="I78" s="42">
        <v>0.7</v>
      </c>
      <c r="J78" s="43">
        <f t="shared" si="51"/>
        <v>1270</v>
      </c>
      <c r="K78" s="43">
        <f t="shared" si="52"/>
        <v>111</v>
      </c>
      <c r="L78" s="43">
        <f t="shared" si="53"/>
        <v>1381</v>
      </c>
      <c r="M78" s="42">
        <f t="shared" si="57"/>
        <v>0</v>
      </c>
      <c r="N78" s="43">
        <f t="shared" si="54"/>
        <v>0</v>
      </c>
      <c r="O78" s="43">
        <f t="shared" si="55"/>
        <v>0</v>
      </c>
      <c r="P78" s="43">
        <f t="shared" si="56"/>
        <v>0</v>
      </c>
      <c r="R78" s="44">
        <f t="shared" si="50"/>
        <v>0.29887218045112784</v>
      </c>
    </row>
    <row r="79" spans="1:18" ht="12.75">
      <c r="A79" s="70">
        <v>9</v>
      </c>
      <c r="B79" s="43">
        <v>1561</v>
      </c>
      <c r="C79" s="46">
        <f t="shared" si="46"/>
        <v>0.7</v>
      </c>
      <c r="D79" s="43">
        <v>383</v>
      </c>
      <c r="E79" s="47">
        <f t="shared" si="47"/>
        <v>2.4</v>
      </c>
      <c r="F79" s="43">
        <f t="shared" si="48"/>
        <v>1944</v>
      </c>
      <c r="G79" s="46">
        <f t="shared" si="49"/>
        <v>1</v>
      </c>
      <c r="H79" s="42">
        <v>1</v>
      </c>
      <c r="I79" s="42">
        <v>0.7</v>
      </c>
      <c r="J79" s="43">
        <f t="shared" si="51"/>
        <v>1561</v>
      </c>
      <c r="K79" s="43">
        <f t="shared" si="52"/>
        <v>268</v>
      </c>
      <c r="L79" s="43">
        <f t="shared" si="53"/>
        <v>1829</v>
      </c>
      <c r="M79" s="42">
        <f t="shared" si="57"/>
        <v>0</v>
      </c>
      <c r="N79" s="43">
        <f t="shared" si="54"/>
        <v>0</v>
      </c>
      <c r="O79" s="43">
        <f t="shared" si="55"/>
        <v>0</v>
      </c>
      <c r="P79" s="43">
        <f t="shared" si="56"/>
        <v>0</v>
      </c>
      <c r="R79" s="44">
        <f t="shared" si="50"/>
        <v>0.2941628264208909</v>
      </c>
    </row>
    <row r="80" spans="1:18" ht="12.75">
      <c r="A80" s="70">
        <v>10</v>
      </c>
      <c r="B80" s="43">
        <v>2130</v>
      </c>
      <c r="C80" s="46">
        <f t="shared" si="46"/>
        <v>1.4</v>
      </c>
      <c r="D80" s="43">
        <v>2952</v>
      </c>
      <c r="E80" s="47">
        <f t="shared" si="47"/>
        <v>4.6</v>
      </c>
      <c r="F80" s="43">
        <f t="shared" si="48"/>
        <v>5082</v>
      </c>
      <c r="G80" s="46">
        <f t="shared" si="49"/>
        <v>3.3</v>
      </c>
      <c r="H80" s="42">
        <v>1</v>
      </c>
      <c r="I80" s="42">
        <v>0.7</v>
      </c>
      <c r="J80" s="43">
        <f t="shared" si="51"/>
        <v>2130</v>
      </c>
      <c r="K80" s="43">
        <f t="shared" si="52"/>
        <v>2066</v>
      </c>
      <c r="L80" s="43">
        <f t="shared" si="53"/>
        <v>4196</v>
      </c>
      <c r="M80" s="42">
        <f t="shared" si="57"/>
        <v>0</v>
      </c>
      <c r="N80" s="43">
        <f t="shared" si="54"/>
        <v>0</v>
      </c>
      <c r="O80" s="43">
        <f t="shared" si="55"/>
        <v>0</v>
      </c>
      <c r="P80" s="43">
        <f t="shared" si="56"/>
        <v>0</v>
      </c>
      <c r="R80" s="44">
        <f aca="true" t="shared" si="58" ref="R80:R85">D80/B74</f>
        <v>0.3734817813765182</v>
      </c>
    </row>
    <row r="81" spans="1:18" ht="12.75">
      <c r="A81" s="72">
        <v>11</v>
      </c>
      <c r="B81" s="54">
        <v>656</v>
      </c>
      <c r="C81" s="55">
        <f t="shared" si="46"/>
        <v>1.9</v>
      </c>
      <c r="D81" s="54">
        <v>316</v>
      </c>
      <c r="E81" s="56">
        <f t="shared" si="47"/>
        <v>-2.2</v>
      </c>
      <c r="F81" s="49">
        <f>SUM(B81,D81)</f>
        <v>972</v>
      </c>
      <c r="G81" s="56">
        <f t="shared" si="49"/>
        <v>0.5</v>
      </c>
      <c r="H81" s="52">
        <v>1</v>
      </c>
      <c r="I81" s="52">
        <v>0.7</v>
      </c>
      <c r="J81" s="49">
        <f>B81*H81</f>
        <v>656</v>
      </c>
      <c r="K81" s="49">
        <f>ROUNDDOWN(D81*I81,0)</f>
        <v>221</v>
      </c>
      <c r="L81" s="49">
        <f>SUM(J81:K81)</f>
        <v>877</v>
      </c>
      <c r="M81" s="42">
        <f t="shared" si="57"/>
        <v>0</v>
      </c>
      <c r="N81" s="49">
        <f>ROUNDDOWN(J81*M81,0)</f>
        <v>0</v>
      </c>
      <c r="O81" s="49">
        <f>ROUNDDOWN(K81*M81,0)</f>
        <v>0</v>
      </c>
      <c r="P81" s="49">
        <f t="shared" si="56"/>
        <v>0</v>
      </c>
      <c r="R81" s="44">
        <f t="shared" si="58"/>
        <v>0.2540192926045016</v>
      </c>
    </row>
    <row r="82" spans="1:18" ht="12.75">
      <c r="A82" s="70">
        <v>12</v>
      </c>
      <c r="B82" s="62">
        <v>436</v>
      </c>
      <c r="C82" s="64">
        <f t="shared" si="46"/>
        <v>2.6</v>
      </c>
      <c r="D82" s="62">
        <v>538</v>
      </c>
      <c r="E82" s="63">
        <f t="shared" si="47"/>
        <v>7.2</v>
      </c>
      <c r="F82" s="43">
        <f>SUM(B82,D82)</f>
        <v>974</v>
      </c>
      <c r="G82" s="63">
        <f t="shared" si="49"/>
        <v>5.1</v>
      </c>
      <c r="H82" s="42">
        <v>1</v>
      </c>
      <c r="I82" s="42">
        <v>0.7</v>
      </c>
      <c r="J82" s="43">
        <f>B82*H82</f>
        <v>436</v>
      </c>
      <c r="K82" s="43">
        <f>ROUNDDOWN(D82*I82,0)</f>
        <v>376</v>
      </c>
      <c r="L82" s="43">
        <f>SUM(J82:K82)</f>
        <v>812</v>
      </c>
      <c r="M82" s="42">
        <f t="shared" si="57"/>
        <v>0</v>
      </c>
      <c r="N82" s="43">
        <f>ROUNDDOWN(J82*M82,0)</f>
        <v>0</v>
      </c>
      <c r="O82" s="43">
        <f>ROUNDDOWN(K82*M82,0)</f>
        <v>0</v>
      </c>
      <c r="P82" s="43">
        <f t="shared" si="56"/>
        <v>0</v>
      </c>
      <c r="R82" s="44">
        <f t="shared" si="58"/>
        <v>0.2922324823465508</v>
      </c>
    </row>
    <row r="83" spans="1:18" ht="12.75">
      <c r="A83" s="72">
        <v>1</v>
      </c>
      <c r="B83" s="54">
        <v>2992</v>
      </c>
      <c r="C83" s="50">
        <f t="shared" si="46"/>
        <v>1.5</v>
      </c>
      <c r="D83" s="54">
        <v>615</v>
      </c>
      <c r="E83" s="56">
        <f t="shared" si="47"/>
        <v>7.9</v>
      </c>
      <c r="F83" s="49">
        <f>SUM(B83,D83)</f>
        <v>3607</v>
      </c>
      <c r="G83" s="56">
        <f t="shared" si="49"/>
        <v>2.5</v>
      </c>
      <c r="H83" s="52">
        <v>1</v>
      </c>
      <c r="I83" s="52">
        <v>0.7</v>
      </c>
      <c r="J83" s="49">
        <f>B83*H83</f>
        <v>2992</v>
      </c>
      <c r="K83" s="49">
        <f>ROUNDDOWN(D83*I83,0)</f>
        <v>430</v>
      </c>
      <c r="L83" s="49">
        <f>SUM(J83:K83)</f>
        <v>3422</v>
      </c>
      <c r="M83" s="52">
        <f t="shared" si="57"/>
        <v>0</v>
      </c>
      <c r="N83" s="49">
        <f>ROUNDDOWN(J83*M83,0)</f>
        <v>0</v>
      </c>
      <c r="O83" s="49">
        <f>ROUNDDOWN(K83*M83,0)</f>
        <v>0</v>
      </c>
      <c r="P83" s="49">
        <f>SUM(N83:O83)</f>
        <v>0</v>
      </c>
      <c r="R83" s="44">
        <f t="shared" si="58"/>
        <v>0.2942583732057416</v>
      </c>
    </row>
    <row r="84" spans="1:18" ht="12.75">
      <c r="A84" s="70">
        <v>2</v>
      </c>
      <c r="B84" s="62">
        <v>542</v>
      </c>
      <c r="C84" s="64">
        <f t="shared" si="46"/>
        <v>1.9</v>
      </c>
      <c r="D84" s="62">
        <v>348</v>
      </c>
      <c r="E84" s="63">
        <f t="shared" si="47"/>
        <v>4.8</v>
      </c>
      <c r="F84" s="43">
        <f>SUM(B84,D84)</f>
        <v>890</v>
      </c>
      <c r="G84" s="63">
        <f t="shared" si="49"/>
        <v>3</v>
      </c>
      <c r="H84" s="42">
        <v>1</v>
      </c>
      <c r="I84" s="42">
        <v>0.7</v>
      </c>
      <c r="J84" s="43">
        <f>B84*H84</f>
        <v>542</v>
      </c>
      <c r="K84" s="43">
        <f>ROUNDDOWN(D84*I84,0)</f>
        <v>243</v>
      </c>
      <c r="L84" s="43">
        <f>SUM(J84:K84)</f>
        <v>785</v>
      </c>
      <c r="M84" s="42">
        <f t="shared" si="57"/>
        <v>0</v>
      </c>
      <c r="N84" s="43">
        <f>ROUNDDOWN(J84*M84,0)</f>
        <v>0</v>
      </c>
      <c r="O84" s="43">
        <f>ROUNDDOWN(K84*M84,0)</f>
        <v>0</v>
      </c>
      <c r="P84" s="43">
        <f>SUM(N84:O84)</f>
        <v>0</v>
      </c>
      <c r="R84" s="44">
        <f t="shared" si="58"/>
        <v>0.2740157480314961</v>
      </c>
    </row>
    <row r="85" spans="1:18" ht="12.75">
      <c r="A85" s="70">
        <v>3</v>
      </c>
      <c r="B85" s="65">
        <v>1316</v>
      </c>
      <c r="C85" s="64">
        <f t="shared" si="46"/>
        <v>1.1</v>
      </c>
      <c r="D85" s="65">
        <v>750</v>
      </c>
      <c r="E85" s="63">
        <f t="shared" si="47"/>
        <v>4.3</v>
      </c>
      <c r="F85" s="43">
        <f>SUM(B85,D85)</f>
        <v>2066</v>
      </c>
      <c r="G85" s="63">
        <f t="shared" si="49"/>
        <v>2.2</v>
      </c>
      <c r="H85" s="42">
        <v>1</v>
      </c>
      <c r="I85" s="42">
        <v>0.7</v>
      </c>
      <c r="J85" s="43">
        <f>B85*H85</f>
        <v>1316</v>
      </c>
      <c r="K85" s="43">
        <f>ROUNDDOWN(D85*I85,0)</f>
        <v>525</v>
      </c>
      <c r="L85" s="43">
        <f>SUM(J85:K85)</f>
        <v>1841</v>
      </c>
      <c r="M85" s="42">
        <f t="shared" si="57"/>
        <v>0</v>
      </c>
      <c r="N85" s="43">
        <f>ROUNDDOWN(J85*M85,0)</f>
        <v>0</v>
      </c>
      <c r="O85" s="43">
        <f>ROUNDDOWN(K85*M85,0)</f>
        <v>0</v>
      </c>
      <c r="P85" s="43">
        <f>SUM(N85:O85)</f>
        <v>0</v>
      </c>
      <c r="R85" s="44">
        <f t="shared" si="58"/>
        <v>0.48046124279308133</v>
      </c>
    </row>
    <row r="86" spans="1:18" ht="12.75">
      <c r="A86" s="70" t="s">
        <v>48</v>
      </c>
      <c r="B86" s="43">
        <f>SUM(B74:B85)</f>
        <v>23982</v>
      </c>
      <c r="C86" s="46">
        <f t="shared" si="46"/>
        <v>1.2</v>
      </c>
      <c r="D86" s="43">
        <f>SUM(D74:D85)</f>
        <v>7871</v>
      </c>
      <c r="E86" s="63">
        <f t="shared" si="47"/>
        <v>4.6</v>
      </c>
      <c r="F86" s="43">
        <f>SUM(F74:F85)</f>
        <v>31853</v>
      </c>
      <c r="G86" s="63">
        <f t="shared" si="49"/>
        <v>2</v>
      </c>
      <c r="H86" s="42"/>
      <c r="I86" s="42"/>
      <c r="J86" s="43">
        <f>SUM(J74:J85)</f>
        <v>23982</v>
      </c>
      <c r="K86" s="43">
        <f>SUM(K74:K85)</f>
        <v>5505</v>
      </c>
      <c r="L86" s="43">
        <f>SUM(L74:L85)</f>
        <v>29487</v>
      </c>
      <c r="M86" s="42"/>
      <c r="N86" s="43">
        <f>SUM(N74:N85)</f>
        <v>0</v>
      </c>
      <c r="O86" s="43">
        <f>SUM(O74:O85)</f>
        <v>0</v>
      </c>
      <c r="P86" s="43">
        <f>SUM(P74:P85)</f>
        <v>0</v>
      </c>
      <c r="R86" s="44">
        <f>(SUM(D74:D85))/(SUM(B63,B64:B65,B66:B68,B74:B79))</f>
        <v>0.3298411767170934</v>
      </c>
    </row>
    <row r="87" spans="2:4" ht="12.75">
      <c r="B87" s="66"/>
      <c r="D87" s="67"/>
    </row>
    <row r="88" ht="14.25">
      <c r="A88" s="33" t="s">
        <v>62</v>
      </c>
    </row>
    <row r="89" spans="1:16" ht="12.75">
      <c r="A89" s="165" t="s">
        <v>40</v>
      </c>
      <c r="B89" s="159" t="s">
        <v>51</v>
      </c>
      <c r="C89" s="161"/>
      <c r="D89" s="161"/>
      <c r="E89" s="161"/>
      <c r="F89" s="161"/>
      <c r="G89" s="160"/>
      <c r="H89" s="167" t="s">
        <v>42</v>
      </c>
      <c r="I89" s="167"/>
      <c r="J89" s="167" t="s">
        <v>43</v>
      </c>
      <c r="K89" s="167"/>
      <c r="L89" s="167"/>
      <c r="M89" s="167" t="s">
        <v>44</v>
      </c>
      <c r="N89" s="167" t="s">
        <v>45</v>
      </c>
      <c r="O89" s="167"/>
      <c r="P89" s="167"/>
    </row>
    <row r="90" spans="1:16" ht="12.75">
      <c r="A90" s="166"/>
      <c r="B90" s="71" t="s">
        <v>46</v>
      </c>
      <c r="C90" s="45" t="s">
        <v>52</v>
      </c>
      <c r="D90" s="71" t="s">
        <v>47</v>
      </c>
      <c r="E90" s="45" t="s">
        <v>52</v>
      </c>
      <c r="F90" s="71" t="s">
        <v>48</v>
      </c>
      <c r="G90" s="45" t="s">
        <v>52</v>
      </c>
      <c r="H90" s="36" t="s">
        <v>46</v>
      </c>
      <c r="I90" s="36" t="s">
        <v>47</v>
      </c>
      <c r="J90" s="71" t="s">
        <v>46</v>
      </c>
      <c r="K90" s="71" t="s">
        <v>47</v>
      </c>
      <c r="L90" s="71" t="s">
        <v>48</v>
      </c>
      <c r="M90" s="162"/>
      <c r="N90" s="71" t="s">
        <v>46</v>
      </c>
      <c r="O90" s="71" t="s">
        <v>49</v>
      </c>
      <c r="P90" s="71" t="s">
        <v>48</v>
      </c>
    </row>
    <row r="91" spans="1:16" ht="12.75">
      <c r="A91" s="70">
        <v>4</v>
      </c>
      <c r="B91" s="43">
        <f>ROUNDDOWN(B74*1.012,0)</f>
        <v>7998</v>
      </c>
      <c r="C91" s="46">
        <f>ROUND((B91/B74-1)*100,1)</f>
        <v>1.2</v>
      </c>
      <c r="D91" s="43">
        <f>ROUNDDOWN(D74*1.046,0)</f>
        <v>638</v>
      </c>
      <c r="E91" s="47">
        <f>ROUND((D91/D74-1)*100,1)</f>
        <v>4.6</v>
      </c>
      <c r="F91" s="43">
        <f>SUM(B91,D91)</f>
        <v>8636</v>
      </c>
      <c r="G91" s="47">
        <f>ROUND((F91/F74-1)*100,1)</f>
        <v>1.4</v>
      </c>
      <c r="H91" s="42">
        <v>1</v>
      </c>
      <c r="I91" s="42">
        <v>0.7</v>
      </c>
      <c r="J91" s="43">
        <f>B91*H91</f>
        <v>7998</v>
      </c>
      <c r="K91" s="43">
        <f>ROUNDDOWN(D91*I91,0)</f>
        <v>446</v>
      </c>
      <c r="L91" s="43">
        <f>SUM(J91:K91)</f>
        <v>8444</v>
      </c>
      <c r="M91" s="68"/>
      <c r="N91" s="43">
        <f>ROUNDDOWN(J91*M91,0)</f>
        <v>0</v>
      </c>
      <c r="O91" s="43">
        <f>ROUNDDOWN(K91*M91,0)</f>
        <v>0</v>
      </c>
      <c r="P91" s="43">
        <f>SUM(N91:O91)</f>
        <v>0</v>
      </c>
    </row>
    <row r="92" spans="1:16" ht="12.75">
      <c r="A92" s="70">
        <v>5</v>
      </c>
      <c r="B92" s="43">
        <f aca="true" t="shared" si="59" ref="B92:B102">ROUNDDOWN(B75*1.012,0)</f>
        <v>1258</v>
      </c>
      <c r="C92" s="46">
        <f aca="true" t="shared" si="60" ref="C92:C102">ROUND((B92/B75-1)*100,1)</f>
        <v>1.1</v>
      </c>
      <c r="D92" s="43">
        <f aca="true" t="shared" si="61" ref="D92:D102">ROUNDDOWN(D75*1.046,0)</f>
        <v>193</v>
      </c>
      <c r="E92" s="47">
        <f aca="true" t="shared" si="62" ref="E92:E103">ROUND((D92/D75-1)*100,1)</f>
        <v>4.3</v>
      </c>
      <c r="F92" s="43">
        <f aca="true" t="shared" si="63" ref="F92:F103">SUM(B92,D92)</f>
        <v>1451</v>
      </c>
      <c r="G92" s="47">
        <f aca="true" t="shared" si="64" ref="G92:G103">ROUND((F92/F75-1)*100,1)</f>
        <v>1.5</v>
      </c>
      <c r="H92" s="42">
        <v>1</v>
      </c>
      <c r="I92" s="42">
        <v>0.7</v>
      </c>
      <c r="J92" s="43">
        <f aca="true" t="shared" si="65" ref="J92:J97">B92*H92</f>
        <v>1258</v>
      </c>
      <c r="K92" s="43">
        <f aca="true" t="shared" si="66" ref="K92:K97">ROUNDDOWN(D92*I92,0)</f>
        <v>135</v>
      </c>
      <c r="L92" s="43">
        <f aca="true" t="shared" si="67" ref="L92:L97">SUM(J92:K92)</f>
        <v>1393</v>
      </c>
      <c r="M92" s="42">
        <f>M91</f>
        <v>0</v>
      </c>
      <c r="N92" s="43">
        <f aca="true" t="shared" si="68" ref="N92:N97">ROUNDDOWN(J92*M92,0)</f>
        <v>0</v>
      </c>
      <c r="O92" s="43">
        <f aca="true" t="shared" si="69" ref="O92:O97">ROUNDDOWN(K92*M92,0)</f>
        <v>0</v>
      </c>
      <c r="P92" s="43">
        <f aca="true" t="shared" si="70" ref="P92:P99">SUM(N92:O92)</f>
        <v>0</v>
      </c>
    </row>
    <row r="93" spans="1:16" ht="12.75">
      <c r="A93" s="70">
        <v>6</v>
      </c>
      <c r="B93" s="43">
        <f t="shared" si="59"/>
        <v>1863</v>
      </c>
      <c r="C93" s="46">
        <f t="shared" si="60"/>
        <v>1.2</v>
      </c>
      <c r="D93" s="43">
        <f t="shared" si="61"/>
        <v>123</v>
      </c>
      <c r="E93" s="47">
        <f t="shared" si="62"/>
        <v>4.2</v>
      </c>
      <c r="F93" s="43">
        <f t="shared" si="63"/>
        <v>1986</v>
      </c>
      <c r="G93" s="47">
        <f t="shared" si="64"/>
        <v>1.4</v>
      </c>
      <c r="H93" s="42">
        <v>1</v>
      </c>
      <c r="I93" s="42">
        <v>0.7</v>
      </c>
      <c r="J93" s="43">
        <f t="shared" si="65"/>
        <v>1863</v>
      </c>
      <c r="K93" s="43">
        <f t="shared" si="66"/>
        <v>86</v>
      </c>
      <c r="L93" s="43">
        <f t="shared" si="67"/>
        <v>1949</v>
      </c>
      <c r="M93" s="42">
        <f aca="true" t="shared" si="71" ref="M93:M102">M92</f>
        <v>0</v>
      </c>
      <c r="N93" s="43">
        <f t="shared" si="68"/>
        <v>0</v>
      </c>
      <c r="O93" s="43">
        <f t="shared" si="69"/>
        <v>0</v>
      </c>
      <c r="P93" s="43">
        <f t="shared" si="70"/>
        <v>0</v>
      </c>
    </row>
    <row r="94" spans="1:16" ht="12.75">
      <c r="A94" s="70">
        <v>7</v>
      </c>
      <c r="B94" s="43">
        <f t="shared" si="59"/>
        <v>2115</v>
      </c>
      <c r="C94" s="46">
        <f t="shared" si="60"/>
        <v>1.2</v>
      </c>
      <c r="D94" s="43">
        <f t="shared" si="61"/>
        <v>938</v>
      </c>
      <c r="E94" s="47">
        <f t="shared" si="62"/>
        <v>4.6</v>
      </c>
      <c r="F94" s="43">
        <f t="shared" si="63"/>
        <v>3053</v>
      </c>
      <c r="G94" s="47">
        <f t="shared" si="64"/>
        <v>2.2</v>
      </c>
      <c r="H94" s="42">
        <v>1</v>
      </c>
      <c r="I94" s="42">
        <v>0.7</v>
      </c>
      <c r="J94" s="43">
        <f t="shared" si="65"/>
        <v>2115</v>
      </c>
      <c r="K94" s="43">
        <f t="shared" si="66"/>
        <v>656</v>
      </c>
      <c r="L94" s="43">
        <f t="shared" si="67"/>
        <v>2771</v>
      </c>
      <c r="M94" s="42">
        <f t="shared" si="71"/>
        <v>0</v>
      </c>
      <c r="N94" s="43">
        <f t="shared" si="68"/>
        <v>0</v>
      </c>
      <c r="O94" s="43">
        <f t="shared" si="69"/>
        <v>0</v>
      </c>
      <c r="P94" s="43">
        <f t="shared" si="70"/>
        <v>0</v>
      </c>
    </row>
    <row r="95" spans="1:16" ht="12.75">
      <c r="A95" s="70">
        <v>8</v>
      </c>
      <c r="B95" s="43">
        <f t="shared" si="59"/>
        <v>1285</v>
      </c>
      <c r="C95" s="46">
        <f t="shared" si="60"/>
        <v>1.2</v>
      </c>
      <c r="D95" s="43">
        <f t="shared" si="61"/>
        <v>166</v>
      </c>
      <c r="E95" s="47">
        <f t="shared" si="62"/>
        <v>4.4</v>
      </c>
      <c r="F95" s="43">
        <f t="shared" si="63"/>
        <v>1451</v>
      </c>
      <c r="G95" s="47">
        <f t="shared" si="64"/>
        <v>1.5</v>
      </c>
      <c r="H95" s="42">
        <v>1</v>
      </c>
      <c r="I95" s="42">
        <v>0.7</v>
      </c>
      <c r="J95" s="43">
        <f t="shared" si="65"/>
        <v>1285</v>
      </c>
      <c r="K95" s="43">
        <f t="shared" si="66"/>
        <v>116</v>
      </c>
      <c r="L95" s="43">
        <f t="shared" si="67"/>
        <v>1401</v>
      </c>
      <c r="M95" s="42">
        <f t="shared" si="71"/>
        <v>0</v>
      </c>
      <c r="N95" s="43">
        <f t="shared" si="68"/>
        <v>0</v>
      </c>
      <c r="O95" s="43">
        <f t="shared" si="69"/>
        <v>0</v>
      </c>
      <c r="P95" s="43">
        <f t="shared" si="70"/>
        <v>0</v>
      </c>
    </row>
    <row r="96" spans="1:16" ht="12.75">
      <c r="A96" s="70">
        <v>9</v>
      </c>
      <c r="B96" s="43">
        <f t="shared" si="59"/>
        <v>1579</v>
      </c>
      <c r="C96" s="46">
        <f t="shared" si="60"/>
        <v>1.2</v>
      </c>
      <c r="D96" s="43">
        <f t="shared" si="61"/>
        <v>400</v>
      </c>
      <c r="E96" s="47">
        <f t="shared" si="62"/>
        <v>4.4</v>
      </c>
      <c r="F96" s="43">
        <f t="shared" si="63"/>
        <v>1979</v>
      </c>
      <c r="G96" s="47">
        <f t="shared" si="64"/>
        <v>1.8</v>
      </c>
      <c r="H96" s="42">
        <v>1</v>
      </c>
      <c r="I96" s="42">
        <v>0.7</v>
      </c>
      <c r="J96" s="43">
        <f t="shared" si="65"/>
        <v>1579</v>
      </c>
      <c r="K96" s="43">
        <f t="shared" si="66"/>
        <v>280</v>
      </c>
      <c r="L96" s="43">
        <f t="shared" si="67"/>
        <v>1859</v>
      </c>
      <c r="M96" s="42">
        <f t="shared" si="71"/>
        <v>0</v>
      </c>
      <c r="N96" s="43">
        <f t="shared" si="68"/>
        <v>0</v>
      </c>
      <c r="O96" s="43">
        <f t="shared" si="69"/>
        <v>0</v>
      </c>
      <c r="P96" s="43">
        <f t="shared" si="70"/>
        <v>0</v>
      </c>
    </row>
    <row r="97" spans="1:16" ht="12.75">
      <c r="A97" s="70">
        <v>10</v>
      </c>
      <c r="B97" s="43">
        <f t="shared" si="59"/>
        <v>2155</v>
      </c>
      <c r="C97" s="46">
        <f t="shared" si="60"/>
        <v>1.2</v>
      </c>
      <c r="D97" s="43">
        <f t="shared" si="61"/>
        <v>3087</v>
      </c>
      <c r="E97" s="47">
        <f t="shared" si="62"/>
        <v>4.6</v>
      </c>
      <c r="F97" s="43">
        <f t="shared" si="63"/>
        <v>5242</v>
      </c>
      <c r="G97" s="47">
        <f t="shared" si="64"/>
        <v>3.1</v>
      </c>
      <c r="H97" s="42">
        <v>1</v>
      </c>
      <c r="I97" s="42">
        <v>0.7</v>
      </c>
      <c r="J97" s="43">
        <f t="shared" si="65"/>
        <v>2155</v>
      </c>
      <c r="K97" s="43">
        <f t="shared" si="66"/>
        <v>2160</v>
      </c>
      <c r="L97" s="43">
        <f t="shared" si="67"/>
        <v>4315</v>
      </c>
      <c r="M97" s="42">
        <f t="shared" si="71"/>
        <v>0</v>
      </c>
      <c r="N97" s="43">
        <f t="shared" si="68"/>
        <v>0</v>
      </c>
      <c r="O97" s="43">
        <f t="shared" si="69"/>
        <v>0</v>
      </c>
      <c r="P97" s="43">
        <f t="shared" si="70"/>
        <v>0</v>
      </c>
    </row>
    <row r="98" spans="1:16" ht="12.75">
      <c r="A98" s="72">
        <v>11</v>
      </c>
      <c r="B98" s="43">
        <f t="shared" si="59"/>
        <v>663</v>
      </c>
      <c r="C98" s="46">
        <f t="shared" si="60"/>
        <v>1.1</v>
      </c>
      <c r="D98" s="43">
        <f t="shared" si="61"/>
        <v>330</v>
      </c>
      <c r="E98" s="47">
        <f t="shared" si="62"/>
        <v>4.4</v>
      </c>
      <c r="F98" s="43">
        <f t="shared" si="63"/>
        <v>993</v>
      </c>
      <c r="G98" s="47">
        <f t="shared" si="64"/>
        <v>2.2</v>
      </c>
      <c r="H98" s="52">
        <v>1</v>
      </c>
      <c r="I98" s="52">
        <v>0.7</v>
      </c>
      <c r="J98" s="49">
        <f>B98*H98</f>
        <v>663</v>
      </c>
      <c r="K98" s="49">
        <f>ROUNDDOWN(D98*I98,0)</f>
        <v>231</v>
      </c>
      <c r="L98" s="49">
        <f>SUM(J98:K98)</f>
        <v>894</v>
      </c>
      <c r="M98" s="42">
        <f t="shared" si="71"/>
        <v>0</v>
      </c>
      <c r="N98" s="49">
        <f>ROUNDDOWN(J98*M98,0)</f>
        <v>0</v>
      </c>
      <c r="O98" s="49">
        <f>ROUNDDOWN(K98*M98,0)</f>
        <v>0</v>
      </c>
      <c r="P98" s="49">
        <f t="shared" si="70"/>
        <v>0</v>
      </c>
    </row>
    <row r="99" spans="1:16" ht="12.75">
      <c r="A99" s="70">
        <v>12</v>
      </c>
      <c r="B99" s="43">
        <f t="shared" si="59"/>
        <v>441</v>
      </c>
      <c r="C99" s="46">
        <f t="shared" si="60"/>
        <v>1.1</v>
      </c>
      <c r="D99" s="43">
        <f t="shared" si="61"/>
        <v>562</v>
      </c>
      <c r="E99" s="47">
        <f t="shared" si="62"/>
        <v>4.5</v>
      </c>
      <c r="F99" s="43">
        <f t="shared" si="63"/>
        <v>1003</v>
      </c>
      <c r="G99" s="47">
        <f t="shared" si="64"/>
        <v>3</v>
      </c>
      <c r="H99" s="42">
        <v>1</v>
      </c>
      <c r="I99" s="42">
        <v>0.7</v>
      </c>
      <c r="J99" s="43">
        <f>B99*H99</f>
        <v>441</v>
      </c>
      <c r="K99" s="43">
        <f>ROUNDDOWN(D99*I99,0)</f>
        <v>393</v>
      </c>
      <c r="L99" s="43">
        <f>SUM(J99:K99)</f>
        <v>834</v>
      </c>
      <c r="M99" s="42">
        <f t="shared" si="71"/>
        <v>0</v>
      </c>
      <c r="N99" s="43">
        <f>ROUNDDOWN(J99*M99,0)</f>
        <v>0</v>
      </c>
      <c r="O99" s="43">
        <f>ROUNDDOWN(K99*M99,0)</f>
        <v>0</v>
      </c>
      <c r="P99" s="43">
        <f t="shared" si="70"/>
        <v>0</v>
      </c>
    </row>
    <row r="100" spans="1:16" ht="12.75">
      <c r="A100" s="72">
        <v>1</v>
      </c>
      <c r="B100" s="43">
        <f t="shared" si="59"/>
        <v>3027</v>
      </c>
      <c r="C100" s="46">
        <f t="shared" si="60"/>
        <v>1.2</v>
      </c>
      <c r="D100" s="43">
        <f t="shared" si="61"/>
        <v>643</v>
      </c>
      <c r="E100" s="47">
        <f t="shared" si="62"/>
        <v>4.6</v>
      </c>
      <c r="F100" s="43">
        <f t="shared" si="63"/>
        <v>3670</v>
      </c>
      <c r="G100" s="47">
        <f t="shared" si="64"/>
        <v>1.7</v>
      </c>
      <c r="H100" s="52">
        <v>1</v>
      </c>
      <c r="I100" s="52">
        <v>0.7</v>
      </c>
      <c r="J100" s="49">
        <f>B100*H100</f>
        <v>3027</v>
      </c>
      <c r="K100" s="49">
        <f>ROUNDDOWN(D100*I100,0)</f>
        <v>450</v>
      </c>
      <c r="L100" s="49">
        <f>SUM(J100:K100)</f>
        <v>3477</v>
      </c>
      <c r="M100" s="52">
        <f t="shared" si="71"/>
        <v>0</v>
      </c>
      <c r="N100" s="49">
        <f>ROUNDDOWN(J100*M100,0)</f>
        <v>0</v>
      </c>
      <c r="O100" s="49">
        <f>ROUNDDOWN(K100*M100,0)</f>
        <v>0</v>
      </c>
      <c r="P100" s="49">
        <f>SUM(N100:O100)</f>
        <v>0</v>
      </c>
    </row>
    <row r="101" spans="1:16" ht="12.75">
      <c r="A101" s="70">
        <v>2</v>
      </c>
      <c r="B101" s="43">
        <f t="shared" si="59"/>
        <v>548</v>
      </c>
      <c r="C101" s="46">
        <f t="shared" si="60"/>
        <v>1.1</v>
      </c>
      <c r="D101" s="43">
        <f t="shared" si="61"/>
        <v>364</v>
      </c>
      <c r="E101" s="47">
        <f t="shared" si="62"/>
        <v>4.6</v>
      </c>
      <c r="F101" s="43">
        <f t="shared" si="63"/>
        <v>912</v>
      </c>
      <c r="G101" s="47">
        <f t="shared" si="64"/>
        <v>2.5</v>
      </c>
      <c r="H101" s="42">
        <v>1</v>
      </c>
      <c r="I101" s="42">
        <v>0.7</v>
      </c>
      <c r="J101" s="43">
        <f>B101*H101</f>
        <v>548</v>
      </c>
      <c r="K101" s="43">
        <f>ROUNDDOWN(D101*I101,0)</f>
        <v>254</v>
      </c>
      <c r="L101" s="43">
        <f>SUM(J101:K101)</f>
        <v>802</v>
      </c>
      <c r="M101" s="42">
        <f t="shared" si="71"/>
        <v>0</v>
      </c>
      <c r="N101" s="43">
        <f>ROUNDDOWN(J101*M101,0)</f>
        <v>0</v>
      </c>
      <c r="O101" s="43">
        <f>ROUNDDOWN(K101*M101,0)</f>
        <v>0</v>
      </c>
      <c r="P101" s="43">
        <f>SUM(N101:O101)</f>
        <v>0</v>
      </c>
    </row>
    <row r="102" spans="1:16" ht="12.75">
      <c r="A102" s="70">
        <v>3</v>
      </c>
      <c r="B102" s="43">
        <f t="shared" si="59"/>
        <v>1331</v>
      </c>
      <c r="C102" s="46">
        <f t="shared" si="60"/>
        <v>1.1</v>
      </c>
      <c r="D102" s="43">
        <f t="shared" si="61"/>
        <v>784</v>
      </c>
      <c r="E102" s="47">
        <f t="shared" si="62"/>
        <v>4.5</v>
      </c>
      <c r="F102" s="43">
        <f t="shared" si="63"/>
        <v>2115</v>
      </c>
      <c r="G102" s="47">
        <f t="shared" si="64"/>
        <v>2.4</v>
      </c>
      <c r="H102" s="42">
        <v>1</v>
      </c>
      <c r="I102" s="42">
        <v>0.7</v>
      </c>
      <c r="J102" s="43">
        <f>B102*H102</f>
        <v>1331</v>
      </c>
      <c r="K102" s="43">
        <f>ROUNDDOWN(D102*I102,0)</f>
        <v>548</v>
      </c>
      <c r="L102" s="43">
        <f>SUM(J102:K102)</f>
        <v>1879</v>
      </c>
      <c r="M102" s="42">
        <f t="shared" si="71"/>
        <v>0</v>
      </c>
      <c r="N102" s="43">
        <f>ROUNDDOWN(J102*M102,0)</f>
        <v>0</v>
      </c>
      <c r="O102" s="43">
        <f>ROUNDDOWN(K102*M102,0)</f>
        <v>0</v>
      </c>
      <c r="P102" s="43">
        <f>SUM(N102:O102)</f>
        <v>0</v>
      </c>
    </row>
    <row r="103" spans="1:16" ht="12.75">
      <c r="A103" s="70" t="s">
        <v>48</v>
      </c>
      <c r="B103" s="43">
        <f>ROUNDDOWN(B86*1.014,0)</f>
        <v>24317</v>
      </c>
      <c r="C103" s="46">
        <f>ROUND((B103/B86-1)*100,1)</f>
        <v>1.4</v>
      </c>
      <c r="D103" s="43">
        <f>ROUNDDOWN(D86*1.046,0)</f>
        <v>8233</v>
      </c>
      <c r="E103" s="47">
        <f t="shared" si="62"/>
        <v>4.6</v>
      </c>
      <c r="F103" s="43">
        <f t="shared" si="63"/>
        <v>32550</v>
      </c>
      <c r="G103" s="47">
        <f t="shared" si="64"/>
        <v>2.2</v>
      </c>
      <c r="H103" s="42"/>
      <c r="I103" s="42"/>
      <c r="J103" s="43">
        <f>SUM(J91:J102)</f>
        <v>24263</v>
      </c>
      <c r="K103" s="43">
        <f>SUM(K91:K102)</f>
        <v>5755</v>
      </c>
      <c r="L103" s="43">
        <f>SUM(L91:L102)</f>
        <v>30018</v>
      </c>
      <c r="M103" s="42"/>
      <c r="N103" s="43">
        <f>SUM(N91:N102)</f>
        <v>0</v>
      </c>
      <c r="O103" s="43">
        <f>SUM(O91:O102)</f>
        <v>0</v>
      </c>
      <c r="P103" s="43">
        <f>SUM(P91:P102)</f>
        <v>0</v>
      </c>
    </row>
    <row r="104" spans="2:4" ht="12.75">
      <c r="B104" s="66"/>
      <c r="D104" s="67"/>
    </row>
    <row r="105" spans="2:4" ht="12.75">
      <c r="B105" s="66"/>
      <c r="D105" s="67"/>
    </row>
    <row r="106" ht="12.75">
      <c r="A106" t="s">
        <v>55</v>
      </c>
    </row>
    <row r="107" ht="12.75">
      <c r="A107" t="s">
        <v>64</v>
      </c>
    </row>
    <row r="108" ht="12.75">
      <c r="A108" t="s">
        <v>63</v>
      </c>
    </row>
  </sheetData>
  <sheetProtection/>
  <mergeCells count="36">
    <mergeCell ref="A89:A90"/>
    <mergeCell ref="B89:G89"/>
    <mergeCell ref="H89:I89"/>
    <mergeCell ref="J89:L89"/>
    <mergeCell ref="M89:M90"/>
    <mergeCell ref="N89:P89"/>
    <mergeCell ref="A72:A73"/>
    <mergeCell ref="B72:G72"/>
    <mergeCell ref="H72:I72"/>
    <mergeCell ref="J72:L72"/>
    <mergeCell ref="M72:M73"/>
    <mergeCell ref="N72:P72"/>
    <mergeCell ref="A55:A56"/>
    <mergeCell ref="B55:G55"/>
    <mergeCell ref="H55:I55"/>
    <mergeCell ref="J55:L55"/>
    <mergeCell ref="M55:M56"/>
    <mergeCell ref="N55:P55"/>
    <mergeCell ref="A38:A39"/>
    <mergeCell ref="B38:G38"/>
    <mergeCell ref="H38:I38"/>
    <mergeCell ref="J38:L38"/>
    <mergeCell ref="M38:M39"/>
    <mergeCell ref="N38:P38"/>
    <mergeCell ref="A21:A22"/>
    <mergeCell ref="B21:G21"/>
    <mergeCell ref="H21:I21"/>
    <mergeCell ref="J21:L21"/>
    <mergeCell ref="M21:M22"/>
    <mergeCell ref="N21:P21"/>
    <mergeCell ref="A4:A5"/>
    <mergeCell ref="B4:G4"/>
    <mergeCell ref="H4:I4"/>
    <mergeCell ref="J4:L4"/>
    <mergeCell ref="M4:M5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018929</cp:lastModifiedBy>
  <cp:lastPrinted>2021-02-09T08:18:38Z</cp:lastPrinted>
  <dcterms:created xsi:type="dcterms:W3CDTF">2011-08-23T10:17:55Z</dcterms:created>
  <dcterms:modified xsi:type="dcterms:W3CDTF">2022-02-08T05:20:56Z</dcterms:modified>
  <cp:category/>
  <cp:version/>
  <cp:contentType/>
  <cp:contentStatus/>
</cp:coreProperties>
</file>