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0 R5ＬＰガス価格高騰対策事業\06_3仕様書見直し_申請書の検討\◆最新バージョン\"/>
    </mc:Choice>
  </mc:AlternateContent>
  <bookViews>
    <workbookView xWindow="0" yWindow="0" windowWidth="28800" windowHeight="11685"/>
  </bookViews>
  <sheets>
    <sheet name="様式５添付【月数別値引】１総括表" sheetId="11" r:id="rId1"/>
    <sheet name="様式５添付【月数別値引】２一覧" sheetId="16" r:id="rId2"/>
  </sheets>
  <definedNames>
    <definedName name="_xlnm.Print_Area" localSheetId="0">様式５添付【月数別値引】１総括表!$A$1:$J$40</definedName>
    <definedName name="_xlnm.Print_Area" localSheetId="1">様式５添付【月数別値引】２一覧!$A$1:$P$62</definedName>
    <definedName name="_xlnm.Print_Titles" localSheetId="1">様式５添付【月数別値引】２一覧!$1:$7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1" l="1"/>
  <c r="E8" i="11"/>
  <c r="N9" i="16" l="1"/>
  <c r="F9" i="16"/>
  <c r="F46" i="16" l="1"/>
  <c r="F47" i="16"/>
  <c r="F48" i="16"/>
  <c r="F49" i="16"/>
  <c r="F50" i="16"/>
  <c r="F51" i="16"/>
  <c r="F52" i="16"/>
  <c r="F53" i="16"/>
  <c r="F54" i="16"/>
  <c r="F55" i="16"/>
  <c r="F56" i="16"/>
  <c r="F57" i="16"/>
  <c r="F58" i="16"/>
  <c r="F59" i="16"/>
  <c r="F60" i="16"/>
  <c r="F45" i="16" l="1"/>
  <c r="E20" i="11"/>
  <c r="D21" i="11"/>
  <c r="C21" i="11"/>
  <c r="C25" i="11"/>
  <c r="C24" i="11"/>
  <c r="C23" i="11"/>
  <c r="C22" i="11"/>
  <c r="C10" i="11"/>
  <c r="C11" i="11"/>
  <c r="C12" i="11"/>
  <c r="C13" i="11"/>
  <c r="C16" i="11"/>
  <c r="C17" i="11"/>
  <c r="C18" i="11"/>
  <c r="C19" i="11"/>
  <c r="C14" i="11"/>
  <c r="H30" i="11"/>
  <c r="G30" i="11"/>
  <c r="E30" i="11"/>
  <c r="F44" i="16"/>
  <c r="F43" i="16"/>
  <c r="F42" i="16"/>
  <c r="F41" i="16"/>
  <c r="H62" i="16" l="1"/>
  <c r="M62" i="16"/>
  <c r="L62" i="16"/>
  <c r="F40" i="16" l="1"/>
  <c r="F39" i="16"/>
  <c r="F38"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12" i="16"/>
  <c r="F11" i="16"/>
  <c r="N16" i="16"/>
  <c r="N17" i="16"/>
  <c r="N18" i="16"/>
  <c r="N19" i="16"/>
  <c r="N20" i="16"/>
  <c r="C20" i="11" l="1"/>
  <c r="C8" i="11"/>
  <c r="I9" i="16" s="1"/>
  <c r="J9" i="16" s="1"/>
  <c r="O9" i="16" s="1"/>
  <c r="F8" i="16"/>
  <c r="F10" i="16"/>
  <c r="I18" i="16" l="1"/>
  <c r="J18" i="16" s="1"/>
  <c r="O18" i="16" s="1"/>
  <c r="I17" i="16"/>
  <c r="J17" i="16" s="1"/>
  <c r="O17" i="16" s="1"/>
  <c r="I19" i="16"/>
  <c r="J19" i="16" s="1"/>
  <c r="O19" i="16" s="1"/>
  <c r="I16" i="16"/>
  <c r="J16" i="16" s="1"/>
  <c r="O16" i="16" s="1"/>
  <c r="I20" i="16"/>
  <c r="J20" i="16" s="1"/>
  <c r="O20" i="16" s="1"/>
  <c r="I21" i="16"/>
  <c r="J21" i="16" s="1"/>
  <c r="I23" i="16"/>
  <c r="J23" i="16" s="1"/>
  <c r="I25" i="16"/>
  <c r="J25" i="16" s="1"/>
  <c r="I24" i="16"/>
  <c r="J24" i="16" s="1"/>
  <c r="I22" i="16"/>
  <c r="J22" i="16" s="1"/>
  <c r="I38" i="16"/>
  <c r="J38" i="16" s="1"/>
  <c r="I32" i="16"/>
  <c r="J32" i="16" s="1"/>
  <c r="I39" i="16"/>
  <c r="J39" i="16" s="1"/>
  <c r="I37" i="16"/>
  <c r="J37" i="16" s="1"/>
  <c r="I31" i="16"/>
  <c r="J31" i="16" s="1"/>
  <c r="I36" i="16"/>
  <c r="J36" i="16" s="1"/>
  <c r="I33" i="16"/>
  <c r="J33" i="16" s="1"/>
  <c r="I35" i="16"/>
  <c r="J35" i="16" s="1"/>
  <c r="I34" i="16"/>
  <c r="J34" i="16" s="1"/>
  <c r="I40" i="16"/>
  <c r="J40" i="16" s="1"/>
  <c r="N60" i="16"/>
  <c r="I60" i="16"/>
  <c r="N59" i="16"/>
  <c r="I59" i="16"/>
  <c r="J59" i="16" s="1"/>
  <c r="O59" i="16" s="1"/>
  <c r="N58" i="16"/>
  <c r="I58" i="16"/>
  <c r="N57" i="16"/>
  <c r="I57" i="16"/>
  <c r="N56" i="16"/>
  <c r="I56" i="16"/>
  <c r="J56" i="16" s="1"/>
  <c r="O56" i="16" s="1"/>
  <c r="N55" i="16"/>
  <c r="I55" i="16"/>
  <c r="N54" i="16"/>
  <c r="I54" i="16"/>
  <c r="N53" i="16"/>
  <c r="I53" i="16"/>
  <c r="J53" i="16" s="1"/>
  <c r="O53" i="16" s="1"/>
  <c r="N52" i="16"/>
  <c r="I52" i="16"/>
  <c r="N51" i="16"/>
  <c r="I51" i="16"/>
  <c r="N50" i="16"/>
  <c r="I50" i="16"/>
  <c r="J50" i="16" s="1"/>
  <c r="N49" i="16"/>
  <c r="I49" i="16"/>
  <c r="N48" i="16"/>
  <c r="I48" i="16"/>
  <c r="N47" i="16"/>
  <c r="I47" i="16"/>
  <c r="J47" i="16" s="1"/>
  <c r="N46" i="16"/>
  <c r="I46" i="16"/>
  <c r="N45" i="16"/>
  <c r="I45" i="16"/>
  <c r="N44" i="16"/>
  <c r="I44" i="16"/>
  <c r="J44" i="16" s="1"/>
  <c r="N43" i="16"/>
  <c r="I43" i="16"/>
  <c r="N42" i="16"/>
  <c r="I42" i="16"/>
  <c r="N41" i="16"/>
  <c r="I41" i="16"/>
  <c r="N40" i="16"/>
  <c r="N39" i="16"/>
  <c r="N38" i="16"/>
  <c r="N37" i="16"/>
  <c r="N36" i="16"/>
  <c r="O36" i="16" s="1"/>
  <c r="N35" i="16"/>
  <c r="O35" i="16" s="1"/>
  <c r="N34" i="16"/>
  <c r="O34" i="16" s="1"/>
  <c r="N33" i="16"/>
  <c r="N32" i="16"/>
  <c r="N31" i="16"/>
  <c r="N30" i="16"/>
  <c r="I30" i="16"/>
  <c r="N29" i="16"/>
  <c r="I29" i="16"/>
  <c r="J29" i="16" s="1"/>
  <c r="N28" i="16"/>
  <c r="I28" i="16"/>
  <c r="N27" i="16"/>
  <c r="I27" i="16"/>
  <c r="N26" i="16"/>
  <c r="I26" i="16"/>
  <c r="J26" i="16" s="1"/>
  <c r="N25" i="16"/>
  <c r="O25" i="16" s="1"/>
  <c r="N24" i="16"/>
  <c r="O24" i="16" s="1"/>
  <c r="N23" i="16"/>
  <c r="O23" i="16" s="1"/>
  <c r="N22" i="16"/>
  <c r="O22" i="16" s="1"/>
  <c r="N21" i="16"/>
  <c r="N15" i="16"/>
  <c r="I15" i="16"/>
  <c r="N14" i="16"/>
  <c r="I14" i="16"/>
  <c r="J14" i="16" s="1"/>
  <c r="N13" i="16"/>
  <c r="I13" i="16"/>
  <c r="N12" i="16"/>
  <c r="I12" i="16"/>
  <c r="N11" i="16"/>
  <c r="I11" i="16"/>
  <c r="N10" i="16"/>
  <c r="I10" i="16"/>
  <c r="N8" i="16"/>
  <c r="I8" i="16"/>
  <c r="O26" i="16" l="1"/>
  <c r="O29" i="16"/>
  <c r="O40" i="16"/>
  <c r="O32" i="16"/>
  <c r="O38" i="16"/>
  <c r="O33" i="16"/>
  <c r="O39" i="16"/>
  <c r="O21" i="16"/>
  <c r="O14" i="16"/>
  <c r="O44" i="16"/>
  <c r="O47" i="16"/>
  <c r="O50" i="16"/>
  <c r="O31" i="16"/>
  <c r="O37" i="16"/>
  <c r="I30" i="11"/>
  <c r="J11" i="16"/>
  <c r="O11" i="16" s="1"/>
  <c r="N62" i="16"/>
  <c r="J41" i="16"/>
  <c r="O41" i="16" s="1"/>
  <c r="J12" i="16"/>
  <c r="O12" i="16" s="1"/>
  <c r="J45" i="16"/>
  <c r="O45" i="16" s="1"/>
  <c r="J51" i="16"/>
  <c r="O51" i="16" s="1"/>
  <c r="J54" i="16"/>
  <c r="O54" i="16" s="1"/>
  <c r="J60" i="16"/>
  <c r="O60" i="16" s="1"/>
  <c r="J30" i="16"/>
  <c r="O30" i="16" s="1"/>
  <c r="J42" i="16"/>
  <c r="O42" i="16" s="1"/>
  <c r="J57" i="16"/>
  <c r="O57" i="16" s="1"/>
  <c r="J15" i="16"/>
  <c r="O15" i="16" s="1"/>
  <c r="J27" i="16"/>
  <c r="O27" i="16" s="1"/>
  <c r="J48" i="16"/>
  <c r="O48" i="16" s="1"/>
  <c r="J13" i="16"/>
  <c r="O13" i="16" s="1"/>
  <c r="J28" i="16"/>
  <c r="O28" i="16" s="1"/>
  <c r="J46" i="16"/>
  <c r="O46" i="16" s="1"/>
  <c r="J58" i="16"/>
  <c r="O58" i="16" s="1"/>
  <c r="J8" i="16"/>
  <c r="O8" i="16" s="1"/>
  <c r="J10" i="16"/>
  <c r="O10" i="16" s="1"/>
  <c r="J43" i="16"/>
  <c r="O43" i="16" s="1"/>
  <c r="J49" i="16"/>
  <c r="O49" i="16" s="1"/>
  <c r="J52" i="16"/>
  <c r="O52" i="16" s="1"/>
  <c r="J55" i="16"/>
  <c r="O55" i="16" s="1"/>
  <c r="I25" i="11" l="1"/>
  <c r="E11" i="11"/>
  <c r="E23" i="11"/>
  <c r="F11" i="11"/>
  <c r="I11" i="11"/>
  <c r="I17" i="11"/>
  <c r="F18" i="11"/>
  <c r="I15" i="11"/>
  <c r="E19" i="11"/>
  <c r="E12" i="11"/>
  <c r="F19" i="11"/>
  <c r="I16" i="11"/>
  <c r="I18" i="11"/>
  <c r="F16" i="11"/>
  <c r="E10" i="11"/>
  <c r="E24" i="11"/>
  <c r="I23" i="11"/>
  <c r="I12" i="11"/>
  <c r="F17" i="11"/>
  <c r="I9" i="11"/>
  <c r="F23" i="11"/>
  <c r="F25" i="11"/>
  <c r="I21" i="11"/>
  <c r="I22" i="11"/>
  <c r="F15" i="11"/>
  <c r="E21" i="11"/>
  <c r="I24" i="11"/>
  <c r="F10" i="11"/>
  <c r="F9" i="11"/>
  <c r="E9" i="11"/>
  <c r="E25" i="11"/>
  <c r="I19" i="11"/>
  <c r="E22" i="11"/>
  <c r="F24" i="11"/>
  <c r="F22" i="11"/>
  <c r="E13" i="11"/>
  <c r="F13" i="11"/>
  <c r="F21" i="11"/>
  <c r="I13" i="11"/>
  <c r="I10" i="11"/>
  <c r="F12" i="11"/>
  <c r="E18" i="11"/>
  <c r="E16" i="11"/>
  <c r="E15" i="11"/>
  <c r="E17" i="11"/>
  <c r="J62" i="16"/>
  <c r="F14" i="11"/>
  <c r="G19" i="11" s="1"/>
  <c r="F20" i="11"/>
  <c r="G25" i="11" s="1"/>
  <c r="F8" i="11"/>
  <c r="F30" i="11"/>
  <c r="G13" i="11" l="1"/>
  <c r="I8" i="11"/>
  <c r="J8" i="11" s="1"/>
  <c r="I20" i="11"/>
  <c r="I14" i="11"/>
  <c r="J14" i="11" s="1"/>
  <c r="E26" i="11"/>
  <c r="J20" i="11" l="1"/>
  <c r="I26" i="11"/>
  <c r="F26" i="11"/>
  <c r="J26" i="11" l="1"/>
</calcChain>
</file>

<file path=xl/sharedStrings.xml><?xml version="1.0" encoding="utf-8"?>
<sst xmlns="http://schemas.openxmlformats.org/spreadsheetml/2006/main" count="160" uniqueCount="72">
  <si>
    <t>備考</t>
    <rPh sb="0" eb="2">
      <t>ビコウ</t>
    </rPh>
    <phoneticPr fontId="1"/>
  </si>
  <si>
    <t>市町村名</t>
    <rPh sb="0" eb="4">
      <t>シチョウソンメイ</t>
    </rPh>
    <phoneticPr fontId="1"/>
  </si>
  <si>
    <t>盛岡市</t>
    <rPh sb="0" eb="3">
      <t>モリオカシ</t>
    </rPh>
    <phoneticPr fontId="1"/>
  </si>
  <si>
    <t>５㎥～15㎥未満</t>
    <rPh sb="6" eb="8">
      <t>ミマン</t>
    </rPh>
    <phoneticPr fontId="1"/>
  </si>
  <si>
    <t>15㎥以上</t>
    <rPh sb="3" eb="5">
      <t>イジョウ</t>
    </rPh>
    <phoneticPr fontId="1"/>
  </si>
  <si>
    <t>（合計）</t>
    <rPh sb="1" eb="3">
      <t>ゴウケイ</t>
    </rPh>
    <phoneticPr fontId="1"/>
  </si>
  <si>
    <t>宮古市</t>
    <rPh sb="0" eb="3">
      <t>ミヤコシ</t>
    </rPh>
    <phoneticPr fontId="1"/>
  </si>
  <si>
    <t>正誤チェック</t>
    <rPh sb="0" eb="2">
      <t>セイゴ</t>
    </rPh>
    <phoneticPr fontId="1"/>
  </si>
  <si>
    <t>使用量
（㎥）</t>
    <rPh sb="0" eb="3">
      <t>シヨウリョウ</t>
    </rPh>
    <phoneticPr fontId="1"/>
  </si>
  <si>
    <t>合計</t>
    <rPh sb="0" eb="2">
      <t>ゴウケイ</t>
    </rPh>
    <phoneticPr fontId="1"/>
  </si>
  <si>
    <t>使用量
計測月</t>
    <rPh sb="0" eb="3">
      <t>シヨウリョウ</t>
    </rPh>
    <rPh sb="4" eb="6">
      <t>ケイソク</t>
    </rPh>
    <rPh sb="6" eb="7">
      <t>ガツ</t>
    </rPh>
    <phoneticPr fontId="1"/>
  </si>
  <si>
    <t>５月</t>
    <rPh sb="1" eb="2">
      <t>ガツ</t>
    </rPh>
    <phoneticPr fontId="1"/>
  </si>
  <si>
    <t>７月</t>
    <rPh sb="1" eb="2">
      <t>ガツ</t>
    </rPh>
    <phoneticPr fontId="1"/>
  </si>
  <si>
    <t>検針
開始月</t>
    <rPh sb="0" eb="2">
      <t>ケンシン</t>
    </rPh>
    <rPh sb="3" eb="5">
      <t>カイシ</t>
    </rPh>
    <rPh sb="5" eb="6">
      <t>ツキ</t>
    </rPh>
    <phoneticPr fontId="1"/>
  </si>
  <si>
    <t>検針
終了月</t>
    <rPh sb="0" eb="2">
      <t>ケンシン</t>
    </rPh>
    <rPh sb="3" eb="5">
      <t>シュウリョウ</t>
    </rPh>
    <rPh sb="5" eb="6">
      <t>ガツ</t>
    </rPh>
    <phoneticPr fontId="1"/>
  </si>
  <si>
    <t>８月</t>
    <rPh sb="1" eb="2">
      <t>ガツ</t>
    </rPh>
    <phoneticPr fontId="1"/>
  </si>
  <si>
    <t>９月</t>
    <rPh sb="1" eb="2">
      <t>ガツ</t>
    </rPh>
    <phoneticPr fontId="1"/>
  </si>
  <si>
    <t>６月</t>
    <rPh sb="1" eb="2">
      <t>ガツ</t>
    </rPh>
    <phoneticPr fontId="1"/>
  </si>
  <si>
    <t>(１)　対象月数</t>
    <rPh sb="4" eb="8">
      <t>タイショウツキスウ</t>
    </rPh>
    <phoneticPr fontId="1"/>
  </si>
  <si>
    <t>(２)　使用量の判定</t>
    <rPh sb="4" eb="7">
      <t>シヨウリョウ</t>
    </rPh>
    <rPh sb="8" eb="10">
      <t>ハンテイ</t>
    </rPh>
    <phoneticPr fontId="1"/>
  </si>
  <si>
    <t>－</t>
    <phoneticPr fontId="1"/>
  </si>
  <si>
    <t>　１か月</t>
    <rPh sb="3" eb="4">
      <t>ゲツ</t>
    </rPh>
    <phoneticPr fontId="1"/>
  </si>
  <si>
    <t>　２か月</t>
    <rPh sb="3" eb="4">
      <t>ゲツ</t>
    </rPh>
    <phoneticPr fontId="1"/>
  </si>
  <si>
    <t>　３か月</t>
    <rPh sb="3" eb="4">
      <t>ゲツ</t>
    </rPh>
    <phoneticPr fontId="1"/>
  </si>
  <si>
    <t>　４か月</t>
    <rPh sb="3" eb="4">
      <t>ゲツ</t>
    </rPh>
    <phoneticPr fontId="1"/>
  </si>
  <si>
    <t>　５か月</t>
    <rPh sb="3" eb="4">
      <t>ゲツ</t>
    </rPh>
    <phoneticPr fontId="1"/>
  </si>
  <si>
    <t>該当件数</t>
    <rPh sb="0" eb="2">
      <t>ガイトウ</t>
    </rPh>
    <rPh sb="2" eb="4">
      <t>ケンスウ</t>
    </rPh>
    <phoneticPr fontId="1"/>
  </si>
  <si>
    <t>＜一覧の留意事項＞</t>
    <rPh sb="1" eb="3">
      <t>イチラン</t>
    </rPh>
    <rPh sb="4" eb="8">
      <t>リュウイジコウ</t>
    </rPh>
    <phoneticPr fontId="1"/>
  </si>
  <si>
    <t>例）08401810</t>
    <rPh sb="0" eb="1">
      <t>レイ</t>
    </rPh>
    <phoneticPr fontId="1"/>
  </si>
  <si>
    <t>例）33669900</t>
    <rPh sb="0" eb="1">
      <t>レイ</t>
    </rPh>
    <phoneticPr fontId="1"/>
  </si>
  <si>
    <t>【２】使用月数に応じて個別に値引</t>
    <rPh sb="3" eb="5">
      <t>シヨウ</t>
    </rPh>
    <rPh sb="5" eb="7">
      <t>ツキスウ</t>
    </rPh>
    <rPh sb="8" eb="9">
      <t>オウ</t>
    </rPh>
    <rPh sb="11" eb="13">
      <t>コベツ</t>
    </rPh>
    <phoneticPr fontId="1"/>
  </si>
  <si>
    <t>１　値引実施状況の報告</t>
    <rPh sb="4" eb="6">
      <t>ジッシ</t>
    </rPh>
    <rPh sb="6" eb="8">
      <t>ジョウキョウ</t>
    </rPh>
    <rPh sb="9" eb="11">
      <t>ホウコク</t>
    </rPh>
    <phoneticPr fontId="1"/>
  </si>
  <si>
    <t>値引単価</t>
    <rPh sb="2" eb="4">
      <t>タンカ</t>
    </rPh>
    <phoneticPr fontId="1"/>
  </si>
  <si>
    <t>値引単価
(月数分）</t>
    <rPh sb="2" eb="4">
      <t>タンカ</t>
    </rPh>
    <rPh sb="6" eb="9">
      <t>ツキスウブン</t>
    </rPh>
    <phoneticPr fontId="1"/>
  </si>
  <si>
    <t>値引すべき額
（円）</t>
    <rPh sb="5" eb="6">
      <t>ガク</t>
    </rPh>
    <rPh sb="8" eb="9">
      <t>エン</t>
    </rPh>
    <phoneticPr fontId="1"/>
  </si>
  <si>
    <t>値引した額
（合計）</t>
    <rPh sb="4" eb="5">
      <t>ガク</t>
    </rPh>
    <rPh sb="7" eb="9">
      <t>ゴウケイ</t>
    </rPh>
    <phoneticPr fontId="1"/>
  </si>
  <si>
    <t>請求額（税抜）
（値引後）</t>
    <rPh sb="0" eb="3">
      <t>セイキュウガク</t>
    </rPh>
    <rPh sb="4" eb="6">
      <t>ゼイヌキ</t>
    </rPh>
    <rPh sb="11" eb="12">
      <t>アト</t>
    </rPh>
    <phoneticPr fontId="1"/>
  </si>
  <si>
    <t>値引した額
（円）</t>
    <rPh sb="4" eb="5">
      <t>ガク</t>
    </rPh>
    <rPh sb="7" eb="8">
      <t>エン</t>
    </rPh>
    <phoneticPr fontId="1"/>
  </si>
  <si>
    <t>(３)値引実施</t>
    <phoneticPr fontId="1"/>
  </si>
  <si>
    <t>値引対象
月数①</t>
    <rPh sb="2" eb="4">
      <t>タイショウ</t>
    </rPh>
    <rPh sb="5" eb="6">
      <t>ツキ</t>
    </rPh>
    <rPh sb="6" eb="7">
      <t>カズ</t>
    </rPh>
    <phoneticPr fontId="1"/>
  </si>
  <si>
    <t>値引すべき
月額(円)②</t>
    <rPh sb="6" eb="8">
      <t>ゲツガク</t>
    </rPh>
    <rPh sb="9" eb="10">
      <t>エン</t>
    </rPh>
    <phoneticPr fontId="1"/>
  </si>
  <si>
    <t>値引すべき額
（円）①×②</t>
    <rPh sb="5" eb="6">
      <t>ガク</t>
    </rPh>
    <rPh sb="8" eb="9">
      <t>エン</t>
    </rPh>
    <phoneticPr fontId="1"/>
  </si>
  <si>
    <t>値引
実施月</t>
    <rPh sb="3" eb="5">
      <t>ジッシ</t>
    </rPh>
    <rPh sb="5" eb="6">
      <t>ガツ</t>
    </rPh>
    <phoneticPr fontId="1"/>
  </si>
  <si>
    <t>販売所名</t>
    <rPh sb="0" eb="3">
      <t>ハンバイショ</t>
    </rPh>
    <rPh sb="3" eb="4">
      <t>メイ</t>
    </rPh>
    <phoneticPr fontId="1"/>
  </si>
  <si>
    <t>値引を行った家庭・企業等の一覧表（支援金支給申請書兼請求書（様式第２号）添付書類）／総括表　</t>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rPh sb="42" eb="45">
      <t>ソウカツヒョウ</t>
    </rPh>
    <phoneticPr fontId="1"/>
  </si>
  <si>
    <t>値引を行った家庭・企業等の一覧表（支援金支給申請書兼請求書（様式第２号）添付書類）／一覧　</t>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rPh sb="42" eb="44">
      <t>イチラン</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</si>
  <si>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</si>
  <si>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「顧客コード等」：個人を識別するために記載してください。</t>
    <rPh sb="7" eb="8">
      <t>ナド</t>
    </rPh>
    <rPh sb="10" eb="12">
      <t>コジン</t>
    </rPh>
    <rPh sb="13" eb="15">
      <t>シキベツ</t>
    </rPh>
    <rPh sb="20" eb="22">
      <t>キサイ</t>
    </rPh>
    <phoneticPr fontId="1"/>
  </si>
  <si>
    <t>　「使用量」　　　：実際の「使用量」を記載してください。「値引すべき額」は自動計算されます。</t>
    <rPh sb="2" eb="5">
      <t>シヨウリョウ</t>
    </rPh>
    <rPh sb="10" eb="12">
      <t>ジッサイ</t>
    </rPh>
    <rPh sb="14" eb="16">
      <t>シヨウ</t>
    </rPh>
    <rPh sb="16" eb="17">
      <t>リョウ</t>
    </rPh>
    <rPh sb="19" eb="21">
      <t>キサイ</t>
    </rPh>
    <rPh sb="34" eb="35">
      <t>ガク</t>
    </rPh>
    <rPh sb="37" eb="39">
      <t>ジドウ</t>
    </rPh>
    <rPh sb="39" eb="41">
      <t>ケイサン</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</si>
  <si>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</si>
  <si>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料金額（税抜）
（値引前）</t>
    <rPh sb="0" eb="2">
      <t>リョウキン</t>
    </rPh>
    <rPh sb="2" eb="3">
      <t>ガク</t>
    </rPh>
    <rPh sb="4" eb="6">
      <t>ゼイヌキ</t>
    </rPh>
    <rPh sb="11" eb="12">
      <t>マエ</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</si>
  <si>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</si>
  <si>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</si>
  <si>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</si>
  <si>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</si>
  <si>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例）18100150</t>
    <rPh sb="0" eb="1">
      <t>レイ</t>
    </rPh>
    <phoneticPr fontId="1"/>
  </si>
  <si>
    <t>奥州市</t>
    <rPh sb="0" eb="2">
      <t>オウシュウ</t>
    </rPh>
    <rPh sb="2" eb="3">
      <t>シ</t>
    </rPh>
    <phoneticPr fontId="1"/>
  </si>
  <si>
    <t>顧客コード等</t>
    <rPh sb="0" eb="2">
      <t>コキャク</t>
    </rPh>
    <rPh sb="5" eb="6">
      <t>ナド</t>
    </rPh>
    <phoneticPr fontId="1"/>
  </si>
  <si>
    <t>チェック</t>
    <phoneticPr fontId="1"/>
  </si>
  <si>
    <t>５㎥未満</t>
    <rPh sb="2" eb="4">
      <t>ミマン</t>
    </rPh>
    <phoneticPr fontId="1"/>
  </si>
  <si>
    <t>300円</t>
    <rPh sb="3" eb="4">
      <t>エン</t>
    </rPh>
    <phoneticPr fontId="1"/>
  </si>
  <si>
    <t>600円</t>
    <rPh sb="3" eb="4">
      <t>エン</t>
    </rPh>
    <phoneticPr fontId="1"/>
  </si>
  <si>
    <t>900円</t>
    <rPh sb="3" eb="4">
      <t>エン</t>
    </rPh>
    <phoneticPr fontId="1"/>
  </si>
  <si>
    <t>1,200円</t>
    <rPh sb="5" eb="6">
      <t>エン</t>
    </rPh>
    <phoneticPr fontId="1"/>
  </si>
  <si>
    <t>1,500円</t>
    <rPh sb="5" eb="6">
      <t>エン</t>
    </rPh>
    <phoneticPr fontId="1"/>
  </si>
  <si>
    <t>500円</t>
    <rPh sb="3" eb="4">
      <t>エン</t>
    </rPh>
    <phoneticPr fontId="1"/>
  </si>
  <si>
    <t>1,000円</t>
    <rPh sb="5" eb="6">
      <t>エン</t>
    </rPh>
    <phoneticPr fontId="1"/>
  </si>
  <si>
    <t>2,000円</t>
    <rPh sb="5" eb="6">
      <t>エン</t>
    </rPh>
    <phoneticPr fontId="1"/>
  </si>
  <si>
    <t>2,500円</t>
    <rPh sb="5" eb="6">
      <t>エン</t>
    </rPh>
    <phoneticPr fontId="1"/>
  </si>
  <si>
    <t>3,000円</t>
    <rPh sb="5" eb="6">
      <t>エン</t>
    </rPh>
    <phoneticPr fontId="1"/>
  </si>
  <si>
    <t>4,000円</t>
    <rPh sb="5" eb="6">
      <t>エン</t>
    </rPh>
    <phoneticPr fontId="1"/>
  </si>
  <si>
    <t>5,000円</t>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</si>
</sst>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 "/>
  </numFmts>
  <fonts count="7"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style="mediumDashed">
        <color auto="1"/>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7">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0" fillId="0" borderId="1" xfId="0" applyNumberFormat="1" applyBorder="1" applyAlignment="1">
      <alignment horizontal="center"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8" fontId="0" fillId="0" borderId="1" xfId="0" applyNumberFormat="1" applyBorder="1">
      <alignment vertical="center"/>
    </xf>
    <xf numFmtId="0" fontId="0" fillId="0" borderId="2" xfId="0" applyBorder="1">
      <alignment vertical="center"/>
    </xf>
    <xf numFmtId="0" fontId="0" fillId="0" borderId="2" xfId="0" applyFill="1" applyBorder="1" applyAlignment="1">
      <alignment horizontal="right" vertical="center"/>
    </xf>
    <xf numFmtId="0" fontId="0" fillId="0" borderId="0" xfId="0" applyBorder="1">
      <alignment vertical="center"/>
    </xf>
    <xf numFmtId="0" fontId="0" fillId="0" borderId="4" xfId="0" applyFill="1" applyBorder="1">
      <alignment vertical="center"/>
    </xf>
    <xf numFmtId="177" fontId="0" fillId="0" borderId="4" xfId="0" applyNumberFormat="1" applyFill="1" applyBorder="1">
      <alignment vertical="center"/>
    </xf>
    <xf numFmtId="38" fontId="0" fillId="0" borderId="4" xfId="1" applyFont="1" applyFill="1" applyBorder="1">
      <alignment vertical="center"/>
    </xf>
    <xf numFmtId="38" fontId="0" fillId="0" borderId="4" xfId="1" applyFont="1" applyFill="1" applyBorder="1" applyAlignment="1">
      <alignment horizontal="center" vertical="center"/>
    </xf>
    <xf numFmtId="38" fontId="0" fillId="0" borderId="6" xfId="1" applyFont="1" applyBorder="1">
      <alignment vertical="center"/>
    </xf>
    <xf numFmtId="38" fontId="0" fillId="0" borderId="5" xfId="1" applyFont="1" applyBorder="1">
      <alignment vertical="center"/>
    </xf>
    <xf numFmtId="0" fontId="2" fillId="0" borderId="8" xfId="0" applyFont="1" applyBorder="1">
      <alignment vertical="center"/>
    </xf>
    <xf numFmtId="0" fontId="0" fillId="0" borderId="8" xfId="0" applyBorder="1">
      <alignment vertical="center"/>
    </xf>
    <xf numFmtId="38" fontId="0" fillId="0" borderId="9" xfId="1" applyFont="1" applyFill="1" applyBorder="1">
      <alignment vertical="center"/>
    </xf>
    <xf numFmtId="38" fontId="0" fillId="0" borderId="9" xfId="1" applyFont="1" applyBorder="1" applyAlignment="1">
      <alignment horizontal="center" vertical="center"/>
    </xf>
    <xf numFmtId="0" fontId="0" fillId="0" borderId="0" xfId="0" applyBorder="1" applyAlignment="1">
      <alignment horizontal="center" vertical="center"/>
    </xf>
    <xf numFmtId="38" fontId="0" fillId="0" borderId="7" xfId="1" applyFont="1" applyBorder="1">
      <alignment vertical="center"/>
    </xf>
    <xf numFmtId="0" fontId="2" fillId="0" borderId="8"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xf>
    <xf numFmtId="0" fontId="0" fillId="0" borderId="4" xfId="0" applyFill="1" applyBorder="1" applyAlignment="1">
      <alignment horizontal="center" vertical="center"/>
    </xf>
    <xf numFmtId="38" fontId="0" fillId="0" borderId="10" xfId="1" applyFont="1" applyBorder="1">
      <alignment vertical="center"/>
    </xf>
    <xf numFmtId="38" fontId="0" fillId="0" borderId="0" xfId="1" applyFont="1" applyBorder="1">
      <alignment vertical="center"/>
    </xf>
    <xf numFmtId="0" fontId="0"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0" fontId="0" fillId="0" borderId="8" xfId="0" applyBorder="1" applyAlignment="1">
      <alignment horizontal="center" vertical="center"/>
    </xf>
    <xf numFmtId="38" fontId="0" fillId="0" borderId="3" xfId="1" applyFont="1" applyBorder="1" applyAlignment="1">
      <alignment horizontal="center" vertical="center"/>
    </xf>
    <xf numFmtId="0" fontId="0" fillId="0" borderId="8" xfId="0" applyBorder="1" applyAlignment="1">
      <alignment horizontal="center" vertical="center"/>
    </xf>
    <xf numFmtId="38" fontId="0" fillId="0" borderId="2" xfId="1" applyFont="1" applyBorder="1" applyAlignment="1">
      <alignment horizontal="center" vertical="center"/>
    </xf>
    <xf numFmtId="38" fontId="0" fillId="0" borderId="7" xfId="1" applyFont="1" applyBorder="1" applyAlignment="1">
      <alignment horizontal="center" vertical="center"/>
    </xf>
    <xf numFmtId="38" fontId="0" fillId="0" borderId="3" xfId="1" applyFont="1" applyBorder="1" applyAlignment="1">
      <alignment horizontal="center" vertical="center"/>
    </xf>
    <xf numFmtId="0" fontId="0" fillId="0" borderId="13" xfId="0" applyFill="1" applyBorder="1">
      <alignment vertical="center"/>
    </xf>
    <xf numFmtId="0" fontId="0" fillId="0" borderId="13" xfId="0" applyFill="1" applyBorder="1" applyAlignment="1">
      <alignment horizontal="center" vertical="center"/>
    </xf>
    <xf numFmtId="38" fontId="0" fillId="0" borderId="11" xfId="1" applyFont="1" applyFill="1" applyBorder="1">
      <alignment vertical="center"/>
    </xf>
    <xf numFmtId="38" fontId="0" fillId="0" borderId="14" xfId="1" applyFont="1" applyBorder="1" applyAlignment="1">
      <alignment horizontal="center" vertical="center"/>
    </xf>
    <xf numFmtId="38" fontId="0" fillId="0" borderId="15" xfId="1" applyFont="1" applyFill="1" applyBorder="1">
      <alignment vertical="center"/>
    </xf>
    <xf numFmtId="0" fontId="0" fillId="0" borderId="8" xfId="0" applyBorder="1" applyAlignment="1">
      <alignment horizontal="center" vertical="center"/>
    </xf>
    <xf numFmtId="178" fontId="0" fillId="0" borderId="1" xfId="0" applyNumberFormat="1" applyFill="1" applyBorder="1">
      <alignment vertical="center"/>
    </xf>
    <xf numFmtId="38" fontId="0" fillId="0" borderId="4" xfId="1" applyFont="1" applyBorder="1">
      <alignment vertical="center"/>
    </xf>
    <xf numFmtId="38" fontId="0" fillId="0" borderId="4" xfId="1" applyFont="1" applyBorder="1" applyAlignment="1">
      <alignment horizontal="center" vertical="center"/>
    </xf>
    <xf numFmtId="38" fontId="0" fillId="0" borderId="11" xfId="1" applyFont="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178" fontId="0" fillId="0" borderId="4" xfId="0" applyNumberFormat="1" applyFill="1" applyBorder="1">
      <alignment vertical="center"/>
    </xf>
    <xf numFmtId="178" fontId="0" fillId="0" borderId="9" xfId="0" applyNumberFormat="1" applyFill="1" applyBorder="1">
      <alignment vertical="center"/>
    </xf>
    <xf numFmtId="178" fontId="0" fillId="0" borderId="11" xfId="0" applyNumberFormat="1" applyFill="1" applyBorder="1">
      <alignment vertical="center"/>
    </xf>
    <xf numFmtId="38" fontId="0" fillId="0" borderId="19" xfId="1" applyFont="1" applyBorder="1">
      <alignment vertical="center"/>
    </xf>
    <xf numFmtId="0" fontId="0" fillId="2" borderId="1" xfId="0" applyFill="1" applyBorder="1" applyAlignment="1">
      <alignment horizontal="center" vertical="center" wrapText="1"/>
    </xf>
    <xf numFmtId="0" fontId="0" fillId="2" borderId="15" xfId="0" applyFill="1" applyBorder="1" applyAlignment="1">
      <alignment horizontal="center" vertical="center"/>
    </xf>
    <xf numFmtId="0" fontId="0" fillId="0" borderId="11" xfId="0" applyFill="1" applyBorder="1">
      <alignment vertical="center"/>
    </xf>
    <xf numFmtId="0" fontId="0" fillId="0" borderId="11" xfId="0" applyFill="1" applyBorder="1" applyAlignment="1">
      <alignment horizontal="center" vertical="center"/>
    </xf>
    <xf numFmtId="177" fontId="0" fillId="0" borderId="11" xfId="0" applyNumberFormat="1" applyFill="1" applyBorder="1">
      <alignment vertical="center"/>
    </xf>
    <xf numFmtId="38" fontId="0" fillId="0" borderId="20" xfId="1" applyFont="1" applyFill="1" applyBorder="1">
      <alignment vertical="center"/>
    </xf>
    <xf numFmtId="38" fontId="0" fillId="0" borderId="20" xfId="1" applyFont="1" applyFill="1" applyBorder="1" applyAlignment="1">
      <alignment horizontal="center" vertical="center"/>
    </xf>
    <xf numFmtId="0" fontId="0" fillId="0" borderId="9" xfId="0" applyFill="1" applyBorder="1">
      <alignment vertical="center"/>
    </xf>
    <xf numFmtId="0" fontId="0" fillId="0" borderId="9" xfId="0" applyFill="1" applyBorder="1" applyAlignment="1">
      <alignment horizontal="center" vertical="center"/>
    </xf>
    <xf numFmtId="177" fontId="0" fillId="0" borderId="9" xfId="0" applyNumberFormat="1" applyFill="1" applyBorder="1">
      <alignment vertical="center"/>
    </xf>
    <xf numFmtId="38" fontId="0" fillId="0" borderId="9" xfId="1" applyFont="1" applyFill="1" applyBorder="1" applyAlignment="1">
      <alignment horizontal="center" vertical="center"/>
    </xf>
    <xf numFmtId="0" fontId="0" fillId="0" borderId="21" xfId="0" applyBorder="1">
      <alignment vertical="center"/>
    </xf>
    <xf numFmtId="0" fontId="0" fillId="0" borderId="21" xfId="0" applyBorder="1" applyAlignment="1">
      <alignment horizontal="center" vertical="center"/>
    </xf>
    <xf numFmtId="178" fontId="0" fillId="2" borderId="21" xfId="0" applyNumberFormat="1" applyFill="1" applyBorder="1">
      <alignment vertical="center"/>
    </xf>
    <xf numFmtId="0" fontId="0" fillId="2" borderId="21" xfId="0" applyFill="1" applyBorder="1" applyAlignment="1">
      <alignment horizontal="center" vertical="center"/>
    </xf>
    <xf numFmtId="177" fontId="0" fillId="2" borderId="21" xfId="0" applyNumberFormat="1" applyFill="1" applyBorder="1">
      <alignment vertical="center"/>
    </xf>
    <xf numFmtId="38" fontId="0" fillId="0" borderId="21" xfId="1" applyFont="1" applyFill="1" applyBorder="1">
      <alignment vertical="center"/>
    </xf>
    <xf numFmtId="38" fontId="0" fillId="2" borderId="21" xfId="1" applyFont="1" applyFill="1" applyBorder="1">
      <alignment vertical="center"/>
    </xf>
    <xf numFmtId="38" fontId="0" fillId="0" borderId="21" xfId="1" applyFont="1" applyBorder="1" applyAlignment="1">
      <alignment horizontal="center" vertical="center"/>
    </xf>
    <xf numFmtId="0" fontId="0" fillId="0" borderId="9" xfId="0" applyBorder="1">
      <alignment vertical="center"/>
    </xf>
    <xf numFmtId="0" fontId="0" fillId="0" borderId="9" xfId="0" applyBorder="1" applyAlignment="1">
      <alignment horizontal="center" vertical="center"/>
    </xf>
    <xf numFmtId="178" fontId="0" fillId="2" borderId="9" xfId="0" applyNumberFormat="1" applyFill="1" applyBorder="1">
      <alignment vertical="center"/>
    </xf>
    <xf numFmtId="0" fontId="0" fillId="2" borderId="9" xfId="0" applyFill="1" applyBorder="1" applyAlignment="1">
      <alignment horizontal="center" vertical="center"/>
    </xf>
    <xf numFmtId="177" fontId="0" fillId="2" borderId="9" xfId="0" applyNumberFormat="1" applyFill="1" applyBorder="1">
      <alignment vertical="center"/>
    </xf>
    <xf numFmtId="38" fontId="0" fillId="2" borderId="9" xfId="1" applyFont="1" applyFill="1" applyBorder="1">
      <alignment vertical="center"/>
    </xf>
    <xf numFmtId="0" fontId="0" fillId="0" borderId="15" xfId="0" applyBorder="1">
      <alignment vertical="center"/>
    </xf>
    <xf numFmtId="0" fontId="0" fillId="0" borderId="15" xfId="0" applyBorder="1" applyAlignment="1">
      <alignment horizontal="center" vertical="center"/>
    </xf>
    <xf numFmtId="178" fontId="0" fillId="2" borderId="15" xfId="0" applyNumberFormat="1" applyFill="1" applyBorder="1">
      <alignment vertical="center"/>
    </xf>
    <xf numFmtId="177" fontId="0" fillId="2" borderId="15" xfId="0" applyNumberFormat="1" applyFill="1" applyBorder="1">
      <alignment vertical="center"/>
    </xf>
    <xf numFmtId="38" fontId="0" fillId="2" borderId="15" xfId="1" applyFont="1" applyFill="1" applyBorder="1">
      <alignment vertical="center"/>
    </xf>
    <xf numFmtId="38" fontId="0" fillId="0" borderId="15" xfId="1" applyFont="1" applyBorder="1" applyAlignment="1">
      <alignment horizontal="center" vertical="center"/>
    </xf>
    <xf numFmtId="0" fontId="0" fillId="0" borderId="0" xfId="0" applyAlignment="1">
      <alignment horizontal="right" vertical="center"/>
    </xf>
    <xf numFmtId="0" fontId="0" fillId="2" borderId="8" xfId="0" applyFill="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7" xfId="1" applyFont="1" applyBorder="1" applyAlignment="1">
      <alignment horizontal="center" vertical="center"/>
    </xf>
  </cellXfs>
  <cellStyles count="2">
    <cellStyle name="桁区切り" xfId="1" builtinId="6"/>
    <cellStyle name="標準" xfId="0" builtinId="0"/>
  </cellStyles>
  <dxfs count="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775605</xdr:colOff>
      <xdr:row>1</xdr:row>
      <xdr:rowOff>68035</xdr:rowOff>
    </xdr:from>
    <xdr:to>
      <xdr:col>11</xdr:col>
      <xdr:colOff>979712</xdr:colOff>
      <xdr:row>2</xdr:row>
      <xdr:rowOff>326570</xdr:rowOff>
    </xdr:to>
    <xdr:sp macro="" textlink="">
      <xdr:nvSpPr>
        <xdr:cNvPr id="2" name="角丸四角形 1"/>
        <xdr:cNvSpPr/>
      </xdr:nvSpPr>
      <xdr:spPr>
        <a:xfrm>
          <a:off x="8762998" y="435428"/>
          <a:ext cx="2231571" cy="44903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view="pageBreakPreview" zoomScale="85" zoomScaleNormal="70" zoomScaleSheetLayoutView="85" workbookViewId="0">
      <selection activeCell="G15" sqref="G15"/>
    </sheetView>
  </sheetViews>
  <sheetFormatPr defaultRowHeight="18.75" x14ac:dyDescent="0.4"/>
  <cols>
    <col min="2" max="2" width="18.625" customWidth="1"/>
    <col min="3" max="4" width="12.625" style="28" customWidth="1"/>
    <col min="5" max="5" width="10.625" customWidth="1"/>
    <col min="6" max="9" width="15.625" customWidth="1"/>
    <col min="10" max="10" width="13" bestFit="1" customWidth="1"/>
  </cols>
  <sheetData>
    <row r="1" spans="1:10" ht="29.25" customHeight="1" x14ac:dyDescent="0.4">
      <c r="A1" s="2" t="s">
        <v>44</v>
      </c>
      <c r="I1" s="2"/>
    </row>
    <row r="2" spans="1:10" ht="15" customHeight="1" x14ac:dyDescent="0.4">
      <c r="A2" s="2"/>
    </row>
    <row r="3" spans="1:10" ht="30" customHeight="1" thickBot="1" x14ac:dyDescent="0.45">
      <c r="A3" s="2"/>
      <c r="B3" s="20" t="s">
        <v>30</v>
      </c>
      <c r="C3" s="27"/>
      <c r="D3" s="49"/>
      <c r="E3" s="21"/>
      <c r="H3" s="26" t="s">
        <v>43</v>
      </c>
      <c r="I3" s="93"/>
      <c r="J3" s="93"/>
    </row>
    <row r="4" spans="1:10" ht="15" customHeight="1" thickTop="1" x14ac:dyDescent="0.4">
      <c r="A4" s="3"/>
    </row>
    <row r="5" spans="1:10" ht="24" x14ac:dyDescent="0.4">
      <c r="A5" s="4"/>
    </row>
    <row r="6" spans="1:10" s="34" customFormat="1" x14ac:dyDescent="0.4">
      <c r="A6" s="33" t="s">
        <v>31</v>
      </c>
      <c r="C6" s="35"/>
      <c r="D6" s="35"/>
    </row>
    <row r="7" spans="1:10" ht="37.5" x14ac:dyDescent="0.4">
      <c r="C7" s="8" t="s">
        <v>32</v>
      </c>
      <c r="D7" s="8" t="s">
        <v>33</v>
      </c>
      <c r="E7" s="1" t="s">
        <v>26</v>
      </c>
      <c r="F7" s="9" t="s">
        <v>34</v>
      </c>
      <c r="I7" s="8" t="s">
        <v>35</v>
      </c>
      <c r="J7" s="5" t="s">
        <v>58</v>
      </c>
    </row>
    <row r="8" spans="1:10" x14ac:dyDescent="0.4">
      <c r="B8" s="11" t="s">
        <v>59</v>
      </c>
      <c r="C8" s="7">
        <f>300</f>
        <v>300</v>
      </c>
      <c r="D8" s="7" t="s">
        <v>20</v>
      </c>
      <c r="E8" s="10">
        <f>COUNTIF(様式５添付【月数別値引】２一覧!$H$11:$H$60,"&lt;5")</f>
        <v>9</v>
      </c>
      <c r="F8" s="6">
        <f>SUMIF(様式５添付【月数別値引】２一覧!$I$11:$I$60,C8,様式５添付【月数別値引】２一覧!$J$11:$J$60)</f>
        <v>8700</v>
      </c>
      <c r="I8" s="51">
        <f>SUM(I9:I13)</f>
        <v>8700</v>
      </c>
      <c r="J8" s="52" t="str">
        <f>IF(I8=F8,"○","要確認")</f>
        <v>○</v>
      </c>
    </row>
    <row r="9" spans="1:10" x14ac:dyDescent="0.4">
      <c r="B9" s="55" t="s">
        <v>21</v>
      </c>
      <c r="C9" s="52">
        <v>300</v>
      </c>
      <c r="D9" s="52">
        <v>300</v>
      </c>
      <c r="E9" s="57">
        <f>COUNTIFS(様式５添付【月数別値引】２一覧!$I$11:$I$60,C9,様式５添付【月数別値引】２一覧!$J$11:$J$60,D9)</f>
        <v>1</v>
      </c>
      <c r="F9" s="16">
        <f>SUMIFS(様式５添付【月数別値引】２一覧!$J$11:$J$60,様式５添付【月数別値引】２一覧!$I$11:$I$60,C9,様式５添付【月数別値引】２一覧!$J$11:$J$60,D9)</f>
        <v>300</v>
      </c>
      <c r="H9" s="92" t="s">
        <v>60</v>
      </c>
      <c r="I9" s="16">
        <f>SUMIFS(様式５添付【月数別値引】２一覧!$N$11:$N$60,様式５添付【月数別値引】２一覧!$I$11:$I$60,C9,様式５添付【月数別値引】２一覧!$J$11:$J$60,D9)</f>
        <v>300</v>
      </c>
      <c r="J9" s="53"/>
    </row>
    <row r="10" spans="1:10" x14ac:dyDescent="0.4">
      <c r="B10" s="54" t="s">
        <v>22</v>
      </c>
      <c r="C10" s="23">
        <f>300</f>
        <v>300</v>
      </c>
      <c r="D10" s="23">
        <v>600</v>
      </c>
      <c r="E10" s="58">
        <f>COUNTIFS(様式５添付【月数別値引】２一覧!$I$11:$I$60,C10,様式５添付【月数別値引】２一覧!$J$11:$J$60,D10)</f>
        <v>2</v>
      </c>
      <c r="F10" s="22">
        <f>SUMIFS(様式５添付【月数別値引】２一覧!$J$11:$J$60,様式５添付【月数別値引】２一覧!$I$11:$I$60,C10,様式５添付【月数別値引】２一覧!$J$11:$J$60,D10)</f>
        <v>1200</v>
      </c>
      <c r="H10" s="92" t="s">
        <v>61</v>
      </c>
      <c r="I10" s="22">
        <f>SUMIFS(様式５添付【月数別値引】２一覧!$N$11:$N$60,様式５添付【月数別値引】２一覧!$I$11:$I$60,C10,様式５添付【月数別値引】２一覧!$J$11:$J$60,D10)</f>
        <v>1200</v>
      </c>
      <c r="J10" s="53"/>
    </row>
    <row r="11" spans="1:10" x14ac:dyDescent="0.4">
      <c r="B11" s="54" t="s">
        <v>23</v>
      </c>
      <c r="C11" s="23">
        <f>300</f>
        <v>300</v>
      </c>
      <c r="D11" s="23">
        <v>900</v>
      </c>
      <c r="E11" s="58">
        <f>COUNTIFS(様式５添付【月数別値引】２一覧!$I$11:$I$60,C11,様式５添付【月数別値引】２一覧!$J$11:$J$60,D11)</f>
        <v>2</v>
      </c>
      <c r="F11" s="22">
        <f>SUMIFS(様式５添付【月数別値引】２一覧!$J$11:$J$60,様式５添付【月数別値引】２一覧!$I$11:$I$60,C11,様式５添付【月数別値引】２一覧!$J$11:$J$60,D11)</f>
        <v>1800</v>
      </c>
      <c r="H11" s="92" t="s">
        <v>62</v>
      </c>
      <c r="I11" s="22">
        <f>SUMIFS(様式５添付【月数別値引】２一覧!$N$11:$N$60,様式５添付【月数別値引】２一覧!$I$11:$I$60,C11,様式５添付【月数別値引】２一覧!$J$11:$J$60,D11)</f>
        <v>1800</v>
      </c>
      <c r="J11" s="53"/>
    </row>
    <row r="12" spans="1:10" x14ac:dyDescent="0.4">
      <c r="B12" s="54" t="s">
        <v>24</v>
      </c>
      <c r="C12" s="23">
        <f>300</f>
        <v>300</v>
      </c>
      <c r="D12" s="23">
        <v>1200</v>
      </c>
      <c r="E12" s="58">
        <f>COUNTIFS(様式５添付【月数別値引】２一覧!$I$11:$I$60,C12,様式５添付【月数別値引】２一覧!$J$11:$J$60,D12)</f>
        <v>2</v>
      </c>
      <c r="F12" s="22">
        <f>SUMIFS(様式５添付【月数別値引】２一覧!$J$11:$J$60,様式５添付【月数別値引】２一覧!$I$11:$I$60,C12,様式５添付【月数別値引】２一覧!$J$11:$J$60,D12)</f>
        <v>2400</v>
      </c>
      <c r="G12" s="5" t="s">
        <v>58</v>
      </c>
      <c r="H12" s="92" t="s">
        <v>63</v>
      </c>
      <c r="I12" s="22">
        <f>SUMIFS(様式５添付【月数別値引】２一覧!$N$11:$N$60,様式５添付【月数別値引】２一覧!$I$11:$I$60,C12,様式５添付【月数別値引】２一覧!$J$11:$J$60,D12)</f>
        <v>2400</v>
      </c>
      <c r="J12" s="53"/>
    </row>
    <row r="13" spans="1:10" x14ac:dyDescent="0.4">
      <c r="B13" s="56" t="s">
        <v>25</v>
      </c>
      <c r="C13" s="47">
        <f>300</f>
        <v>300</v>
      </c>
      <c r="D13" s="47">
        <v>1500</v>
      </c>
      <c r="E13" s="59">
        <f>COUNTIFS(様式５添付【月数別値引】２一覧!$I$11:$I$60,C13,様式５添付【月数別値引】２一覧!$J$11:$J$60,D13)</f>
        <v>2</v>
      </c>
      <c r="F13" s="46">
        <f>SUMIFS(様式５添付【月数別値引】２一覧!$J$11:$J$60,様式５添付【月数別値引】２一覧!$I$11:$I$60,C13,様式５添付【月数別値引】２一覧!$J$11:$J$60,D13)</f>
        <v>3000</v>
      </c>
      <c r="G13" s="7" t="str">
        <f>IF(F8=SUM(F9:F13),"○","要確認")</f>
        <v>○</v>
      </c>
      <c r="H13" s="92" t="s">
        <v>64</v>
      </c>
      <c r="I13" s="46">
        <f>SUMIFS(様式５添付【月数別値引】２一覧!$N$11:$N$60,様式５添付【月数別値引】２一覧!$I$11:$I$60,C13,様式５添付【月数別値引】２一覧!$J$11:$J$60,D13)</f>
        <v>3000</v>
      </c>
      <c r="J13" s="47"/>
    </row>
    <row r="14" spans="1:10" x14ac:dyDescent="0.4">
      <c r="B14" s="11" t="s">
        <v>3</v>
      </c>
      <c r="C14" s="7">
        <f>500</f>
        <v>500</v>
      </c>
      <c r="D14" s="7" t="s">
        <v>20</v>
      </c>
      <c r="E14" s="50">
        <f>COUNTIF(様式５添付【月数別値引】２一覧!$H$11:$H$60,"&lt;15")-E8</f>
        <v>11</v>
      </c>
      <c r="F14" s="6">
        <f>SUMIF(様式５添付【月数別値引】２一覧!$I$11:$I$60,C14,様式５添付【月数別値引】２一覧!$J$11:$J$60)</f>
        <v>16500</v>
      </c>
      <c r="H14" s="92"/>
      <c r="I14" s="51">
        <f>SUM(I15:I19)</f>
        <v>16500</v>
      </c>
      <c r="J14" s="52" t="str">
        <f>IF(I14=F14,"○","要確認")</f>
        <v>○</v>
      </c>
    </row>
    <row r="15" spans="1:10" x14ac:dyDescent="0.4">
      <c r="B15" s="55" t="s">
        <v>21</v>
      </c>
      <c r="C15" s="52">
        <v>500</v>
      </c>
      <c r="D15" s="52">
        <v>500</v>
      </c>
      <c r="E15" s="57">
        <f>COUNTIFS(様式５添付【月数別値引】２一覧!$I$11:$I$60,C15,様式５添付【月数別値引】２一覧!$J$11:$J$60,D15)</f>
        <v>1</v>
      </c>
      <c r="F15" s="16">
        <f>SUMIFS(様式５添付【月数別値引】２一覧!$J$11:$J$60,様式５添付【月数別値引】２一覧!$I$11:$I$60,C15,様式５添付【月数別値引】２一覧!$J$11:$J$60,D15)</f>
        <v>500</v>
      </c>
      <c r="H15" s="92" t="s">
        <v>65</v>
      </c>
      <c r="I15" s="16">
        <f>SUMIFS(様式５添付【月数別値引】２一覧!$N$11:$N$60,様式５添付【月数別値引】２一覧!$I$11:$I$60,C15,様式５添付【月数別値引】２一覧!$J$11:$J$60,D15)</f>
        <v>500</v>
      </c>
      <c r="J15" s="53"/>
    </row>
    <row r="16" spans="1:10" x14ac:dyDescent="0.4">
      <c r="B16" s="54" t="s">
        <v>22</v>
      </c>
      <c r="C16" s="23">
        <f>500</f>
        <v>500</v>
      </c>
      <c r="D16" s="23">
        <v>1000</v>
      </c>
      <c r="E16" s="58">
        <f>COUNTIFS(様式５添付【月数別値引】２一覧!$I$11:$I$60,C16,様式５添付【月数別値引】２一覧!$J$11:$J$60,D16)</f>
        <v>4</v>
      </c>
      <c r="F16" s="22">
        <f>SUMIFS(様式５添付【月数別値引】２一覧!$J$11:$J$60,様式５添付【月数別値引】２一覧!$I$11:$I$60,C16,様式５添付【月数別値引】２一覧!$J$11:$J$60,D16)</f>
        <v>4000</v>
      </c>
      <c r="H16" s="92" t="s">
        <v>66</v>
      </c>
      <c r="I16" s="22">
        <f>SUMIFS(様式５添付【月数別値引】２一覧!$N$11:$N$60,様式５添付【月数別値引】２一覧!$I$11:$I$60,C16,様式５添付【月数別値引】２一覧!$J$11:$J$60,D16)</f>
        <v>4000</v>
      </c>
      <c r="J16" s="53"/>
    </row>
    <row r="17" spans="2:10" x14ac:dyDescent="0.4">
      <c r="B17" s="54" t="s">
        <v>23</v>
      </c>
      <c r="C17" s="23">
        <f>500</f>
        <v>500</v>
      </c>
      <c r="D17" s="23">
        <v>1500</v>
      </c>
      <c r="E17" s="58">
        <f>COUNTIFS(様式５添付【月数別値引】２一覧!$I$11:$I$60,C17,様式５添付【月数別値引】２一覧!$J$11:$J$60,D17)</f>
        <v>2</v>
      </c>
      <c r="F17" s="22">
        <f>SUMIFS(様式５添付【月数別値引】２一覧!$J$11:$J$60,様式５添付【月数別値引】２一覧!$I$11:$I$60,C17,様式５添付【月数別値引】２一覧!$J$11:$J$60,D17)</f>
        <v>3000</v>
      </c>
      <c r="H17" s="92" t="s">
        <v>64</v>
      </c>
      <c r="I17" s="22">
        <f>SUMIFS(様式５添付【月数別値引】２一覧!$N$11:$N$60,様式５添付【月数別値引】２一覧!$I$11:$I$60,C17,様式５添付【月数別値引】２一覧!$J$11:$J$60,D17)</f>
        <v>3000</v>
      </c>
      <c r="J17" s="53"/>
    </row>
    <row r="18" spans="2:10" x14ac:dyDescent="0.4">
      <c r="B18" s="54" t="s">
        <v>24</v>
      </c>
      <c r="C18" s="23">
        <f>500</f>
        <v>500</v>
      </c>
      <c r="D18" s="23">
        <v>2000</v>
      </c>
      <c r="E18" s="58">
        <f>COUNTIFS(様式５添付【月数別値引】２一覧!$I$11:$I$60,C18,様式５添付【月数別値引】２一覧!$J$11:$J$60,D18)</f>
        <v>2</v>
      </c>
      <c r="F18" s="22">
        <f>SUMIFS(様式５添付【月数別値引】２一覧!$J$11:$J$60,様式５添付【月数別値引】２一覧!$I$11:$I$60,C18,様式５添付【月数別値引】２一覧!$J$11:$J$60,D18)</f>
        <v>4000</v>
      </c>
      <c r="G18" s="5" t="s">
        <v>58</v>
      </c>
      <c r="H18" s="92" t="s">
        <v>67</v>
      </c>
      <c r="I18" s="22">
        <f>SUMIFS(様式５添付【月数別値引】２一覧!$N$11:$N$60,様式５添付【月数別値引】２一覧!$I$11:$I$60,C18,様式５添付【月数別値引】２一覧!$J$11:$J$60,D18)</f>
        <v>4000</v>
      </c>
      <c r="J18" s="53"/>
    </row>
    <row r="19" spans="2:10" x14ac:dyDescent="0.4">
      <c r="B19" s="56" t="s">
        <v>25</v>
      </c>
      <c r="C19" s="47">
        <f>500</f>
        <v>500</v>
      </c>
      <c r="D19" s="47">
        <v>2500</v>
      </c>
      <c r="E19" s="59">
        <f>COUNTIFS(様式５添付【月数別値引】２一覧!$I$11:$I$60,C19,様式５添付【月数別値引】２一覧!$J$11:$J$60,D19)</f>
        <v>2</v>
      </c>
      <c r="F19" s="46">
        <f>SUMIFS(様式５添付【月数別値引】２一覧!$J$11:$J$60,様式５添付【月数別値引】２一覧!$I$11:$I$60,C19,様式５添付【月数別値引】２一覧!$J$11:$J$60,D19)</f>
        <v>5000</v>
      </c>
      <c r="G19" s="7" t="str">
        <f>IF(F14=SUM(F15:F19),"○","要確認")</f>
        <v>○</v>
      </c>
      <c r="H19" s="92" t="s">
        <v>68</v>
      </c>
      <c r="I19" s="46">
        <f>SUMIFS(様式５添付【月数別値引】２一覧!$N$11:$N$60,様式５添付【月数別値引】２一覧!$I$11:$I$60,C19,様式５添付【月数別値引】２一覧!$J$11:$J$60,D19)</f>
        <v>5000</v>
      </c>
      <c r="J19" s="47"/>
    </row>
    <row r="20" spans="2:10" x14ac:dyDescent="0.4">
      <c r="B20" s="11" t="s">
        <v>4</v>
      </c>
      <c r="C20" s="7">
        <f>1000</f>
        <v>1000</v>
      </c>
      <c r="D20" s="7" t="s">
        <v>20</v>
      </c>
      <c r="E20" s="50">
        <f>COUNTIF(様式５添付【月数別値引】２一覧!$H$11:$H$60,"&gt;=15")</f>
        <v>11</v>
      </c>
      <c r="F20" s="6">
        <f>SUMIF(様式５添付【月数別値引】２一覧!$I$11:$I$60,C20,様式５添付【月数別値引】２一覧!$J$11:$J$60)</f>
        <v>39000</v>
      </c>
      <c r="H20" s="92"/>
      <c r="I20" s="51">
        <f>SUM(I21:I25)</f>
        <v>38500</v>
      </c>
      <c r="J20" s="52" t="str">
        <f>IF(I20=F20,"○","要確認")</f>
        <v>要確認</v>
      </c>
    </row>
    <row r="21" spans="2:10" x14ac:dyDescent="0.4">
      <c r="B21" s="55" t="s">
        <v>21</v>
      </c>
      <c r="C21" s="52">
        <f>1000</f>
        <v>1000</v>
      </c>
      <c r="D21" s="52">
        <f>1000</f>
        <v>1000</v>
      </c>
      <c r="E21" s="57">
        <f>COUNTIFS(様式５添付【月数別値引】２一覧!$I$11:$I$60,C21,様式５添付【月数別値引】２一覧!$J$11:$J$60,D21)</f>
        <v>1</v>
      </c>
      <c r="F21" s="16">
        <f>SUMIFS(様式５添付【月数別値引】２一覧!$J$11:$J$60,様式５添付【月数別値引】２一覧!$I$11:$I$60,C21,様式５添付【月数別値引】２一覧!$J$11:$J$60,D21)</f>
        <v>1000</v>
      </c>
      <c r="H21" s="92" t="s">
        <v>66</v>
      </c>
      <c r="I21" s="16">
        <f>SUMIFS(様式５添付【月数別値引】２一覧!$N$11:$N$60,様式５添付【月数別値引】２一覧!$I$11:$I$60,C21,様式５添付【月数別値引】２一覧!$J$11:$J$60,D21)</f>
        <v>1000</v>
      </c>
      <c r="J21" s="53"/>
    </row>
    <row r="22" spans="2:10" x14ac:dyDescent="0.4">
      <c r="B22" s="54" t="s">
        <v>22</v>
      </c>
      <c r="C22" s="23">
        <f>1000</f>
        <v>1000</v>
      </c>
      <c r="D22" s="23">
        <v>2000</v>
      </c>
      <c r="E22" s="58">
        <f>COUNTIFS(様式５添付【月数別値引】２一覧!$I$11:$I$60,C22,様式５添付【月数別値引】２一覧!$J$11:$J$60,D22)</f>
        <v>2</v>
      </c>
      <c r="F22" s="22">
        <f>SUMIFS(様式５添付【月数別値引】２一覧!$J$11:$J$60,様式５添付【月数別値引】２一覧!$I$11:$I$60,C22,様式５添付【月数別値引】２一覧!$J$11:$J$60,D22)</f>
        <v>4000</v>
      </c>
      <c r="H22" s="92" t="s">
        <v>67</v>
      </c>
      <c r="I22" s="22">
        <f>SUMIFS(様式５添付【月数別値引】２一覧!$N$11:$N$60,様式５添付【月数別値引】２一覧!$I$11:$I$60,C22,様式５添付【月数別値引】２一覧!$J$11:$J$60,D22)</f>
        <v>4000</v>
      </c>
      <c r="J22" s="53"/>
    </row>
    <row r="23" spans="2:10" x14ac:dyDescent="0.4">
      <c r="B23" s="54" t="s">
        <v>23</v>
      </c>
      <c r="C23" s="23">
        <f>1000</f>
        <v>1000</v>
      </c>
      <c r="D23" s="23">
        <v>3000</v>
      </c>
      <c r="E23" s="58">
        <f>COUNTIFS(様式５添付【月数別値引】２一覧!$I$11:$I$60,C23,様式５添付【月数別値引】２一覧!$J$11:$J$60,D23)</f>
        <v>2</v>
      </c>
      <c r="F23" s="22">
        <f>SUMIFS(様式５添付【月数別値引】２一覧!$J$11:$J$60,様式５添付【月数別値引】２一覧!$I$11:$I$60,C23,様式５添付【月数別値引】２一覧!$J$11:$J$60,D23)</f>
        <v>6000</v>
      </c>
      <c r="H23" s="92" t="s">
        <v>69</v>
      </c>
      <c r="I23" s="22">
        <f>SUMIFS(様式５添付【月数別値引】２一覧!$N$11:$N$60,様式５添付【月数別値引】２一覧!$I$11:$I$60,C23,様式５添付【月数別値引】２一覧!$J$11:$J$60,D23)</f>
        <v>6000</v>
      </c>
      <c r="J23" s="53"/>
    </row>
    <row r="24" spans="2:10" x14ac:dyDescent="0.4">
      <c r="B24" s="54" t="s">
        <v>24</v>
      </c>
      <c r="C24" s="23">
        <f>1000</f>
        <v>1000</v>
      </c>
      <c r="D24" s="23">
        <v>4000</v>
      </c>
      <c r="E24" s="58">
        <f>COUNTIFS(様式５添付【月数別値引】２一覧!$I$11:$I$60,C24,様式５添付【月数別値引】２一覧!$J$11:$J$60,D24)</f>
        <v>2</v>
      </c>
      <c r="F24" s="22">
        <f>SUMIFS(様式５添付【月数別値引】２一覧!$J$11:$J$60,様式５添付【月数別値引】２一覧!$I$11:$I$60,C24,様式５添付【月数別値引】２一覧!$J$11:$J$60,D24)</f>
        <v>8000</v>
      </c>
      <c r="G24" s="5" t="s">
        <v>58</v>
      </c>
      <c r="H24" s="92" t="s">
        <v>70</v>
      </c>
      <c r="I24" s="22">
        <f>SUMIFS(様式５添付【月数別値引】２一覧!$N$11:$N$60,様式５添付【月数別値引】２一覧!$I$11:$I$60,C24,様式５添付【月数別値引】２一覧!$J$11:$J$60,D24)</f>
        <v>8000</v>
      </c>
      <c r="J24" s="53"/>
    </row>
    <row r="25" spans="2:10" x14ac:dyDescent="0.4">
      <c r="B25" s="56" t="s">
        <v>25</v>
      </c>
      <c r="C25" s="47">
        <f>1000</f>
        <v>1000</v>
      </c>
      <c r="D25" s="47">
        <v>5000</v>
      </c>
      <c r="E25" s="59">
        <f>COUNTIFS(様式５添付【月数別値引】２一覧!$I$11:$I$60,C25,様式５添付【月数別値引】２一覧!$J$11:$J$60,D25)</f>
        <v>4</v>
      </c>
      <c r="F25" s="46">
        <f>SUMIFS(様式５添付【月数別値引】２一覧!$J$11:$J$60,様式５添付【月数別値引】２一覧!$I$11:$I$60,C25,様式５添付【月数別値引】２一覧!$J$11:$J$60,D25)</f>
        <v>20000</v>
      </c>
      <c r="G25" s="7" t="str">
        <f>IF(F20=SUM(F21:F25),"○","要確認")</f>
        <v>○</v>
      </c>
      <c r="H25" s="92" t="s">
        <v>71</v>
      </c>
      <c r="I25" s="46">
        <f>SUMIFS(様式５添付【月数別値引】２一覧!$N$11:$N$60,様式５添付【月数別値引】２一覧!$I$11:$I$60,C25,様式５添付【月数別値引】２一覧!$J$11:$J$60,D25)</f>
        <v>19500</v>
      </c>
      <c r="J25" s="47"/>
    </row>
    <row r="26" spans="2:10" x14ac:dyDescent="0.4">
      <c r="B26" s="12" t="s">
        <v>5</v>
      </c>
      <c r="C26" s="29"/>
      <c r="D26" s="29"/>
      <c r="E26" s="10">
        <f>E8+E14+E20</f>
        <v>31</v>
      </c>
      <c r="F26" s="6">
        <f>F8+F14+F20</f>
        <v>64200</v>
      </c>
      <c r="I26" s="6">
        <f>I8+I14+I20</f>
        <v>63700</v>
      </c>
      <c r="J26" s="7" t="str">
        <f>IF(I26=F26,"○","要確認")</f>
        <v>要確認</v>
      </c>
    </row>
    <row r="29" spans="2:10" ht="37.5" x14ac:dyDescent="0.4">
      <c r="E29" s="8" t="s">
        <v>8</v>
      </c>
      <c r="F29" s="9" t="s">
        <v>34</v>
      </c>
      <c r="G29" s="8" t="s">
        <v>50</v>
      </c>
      <c r="H29" s="8" t="s">
        <v>36</v>
      </c>
      <c r="I29" s="8" t="s">
        <v>37</v>
      </c>
    </row>
    <row r="30" spans="2:10" x14ac:dyDescent="0.4">
      <c r="E30" s="6">
        <f>SUM(様式５添付【月数別値引】２一覧!$H$11:$H$60)</f>
        <v>236.20000000000005</v>
      </c>
      <c r="F30" s="6">
        <f>SUM(様式５添付【月数別値引】２一覧!$J$11:$J$60)</f>
        <v>64200</v>
      </c>
      <c r="G30" s="6">
        <f>SUM(様式５添付【月数別値引】２一覧!$L$11:$L$60)</f>
        <v>265200</v>
      </c>
      <c r="H30" s="6">
        <f>SUM(様式５添付【月数別値引】２一覧!$M$11:$M$60)</f>
        <v>201500</v>
      </c>
      <c r="I30" s="6">
        <f>SUM(様式５添付【月数別値引】２一覧!$N$11:$N$60)</f>
        <v>63700</v>
      </c>
      <c r="J30" s="31"/>
    </row>
    <row r="31" spans="2:10" s="13" customFormat="1" x14ac:dyDescent="0.4">
      <c r="C31" s="24"/>
      <c r="D31" s="24"/>
      <c r="E31" s="18"/>
      <c r="F31" s="18"/>
      <c r="G31" s="18"/>
      <c r="H31" s="18"/>
      <c r="I31" s="18"/>
      <c r="J31" s="32"/>
    </row>
    <row r="32" spans="2:10" s="13" customFormat="1" ht="19.5" thickBot="1" x14ac:dyDescent="0.45">
      <c r="C32" s="24"/>
      <c r="D32" s="24"/>
    </row>
    <row r="33" spans="1:10" s="13" customFormat="1" x14ac:dyDescent="0.4">
      <c r="A33" s="36"/>
      <c r="B33" s="36"/>
      <c r="C33" s="37"/>
      <c r="D33" s="37"/>
      <c r="E33" s="36"/>
      <c r="F33" s="36"/>
      <c r="G33" s="36"/>
      <c r="H33" s="36"/>
      <c r="I33" s="36"/>
      <c r="J33" s="36"/>
    </row>
    <row r="34" spans="1:10" s="13" customFormat="1" x14ac:dyDescent="0.4">
      <c r="A34" s="13" t="s">
        <v>27</v>
      </c>
      <c r="C34" s="24"/>
      <c r="D34" s="24"/>
    </row>
    <row r="35" spans="1:10" x14ac:dyDescent="0.4">
      <c r="A35" t="s">
        <v>46</v>
      </c>
    </row>
    <row r="36" spans="1:10" x14ac:dyDescent="0.4">
      <c r="A36" t="s">
        <v>47</v>
      </c>
    </row>
    <row r="37" spans="1:10" x14ac:dyDescent="0.4">
      <c r="A37" t="s">
        <v>48</v>
      </c>
    </row>
    <row r="38" spans="1:10" x14ac:dyDescent="0.4">
      <c r="A38" t="s">
        <v>49</v>
      </c>
    </row>
  </sheetData>
  <mergeCells count="1">
    <mergeCell ref="I3:J3"/>
  </mergeCells>
  <phoneticPr fontId="1"/>
  <conditionalFormatting sqref="G13">
    <cfRule type="cellIs" dxfId="6" priority="4" operator="equal">
      <formula>$O$9</formula>
    </cfRule>
  </conditionalFormatting>
  <conditionalFormatting sqref="G19">
    <cfRule type="cellIs" dxfId="5" priority="2" operator="equal">
      <formula>$O$9</formula>
    </cfRule>
  </conditionalFormatting>
  <conditionalFormatting sqref="G25">
    <cfRule type="cellIs" dxfId="4" priority="1" operator="equal">
      <formula>$O$9</formula>
    </cfRule>
  </conditionalFormatting>
  <pageMargins left="0.70866141732283472" right="0.70866141732283472" top="0.74803149606299213" bottom="0.74803149606299213" header="0.31496062992125984"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zoomScale="70" zoomScaleNormal="70" zoomScaleSheetLayoutView="85" workbookViewId="0">
      <selection activeCell="M35" sqref="M35"/>
    </sheetView>
  </sheetViews>
  <sheetFormatPr defaultRowHeight="18.75" x14ac:dyDescent="0.4"/>
  <cols>
    <col min="1" max="1" width="6.875" customWidth="1"/>
    <col min="2" max="2" width="15.875" customWidth="1"/>
    <col min="3" max="3" width="12.625" style="28" customWidth="1"/>
    <col min="4" max="5" width="9.625" style="28" customWidth="1"/>
    <col min="6" max="6" width="12.625" style="28" customWidth="1"/>
    <col min="7" max="7" width="10.875" style="28" customWidth="1"/>
    <col min="8" max="8" width="10.625" customWidth="1"/>
    <col min="9" max="10" width="15.625" customWidth="1"/>
    <col min="11" max="11" width="10.875" style="28" customWidth="1"/>
    <col min="12" max="14" width="15.625" customWidth="1"/>
    <col min="15" max="15" width="13" bestFit="1" customWidth="1"/>
    <col min="16" max="16" width="27.375" customWidth="1"/>
  </cols>
  <sheetData>
    <row r="1" spans="1:16" ht="29.25" customHeight="1" x14ac:dyDescent="0.4">
      <c r="A1" s="2" t="s">
        <v>45</v>
      </c>
      <c r="N1" s="2"/>
      <c r="O1" s="2"/>
    </row>
    <row r="2" spans="1:16" ht="15" customHeight="1" x14ac:dyDescent="0.4">
      <c r="A2" s="2"/>
    </row>
    <row r="3" spans="1:16" ht="30" customHeight="1" thickBot="1" x14ac:dyDescent="0.45">
      <c r="A3" s="2"/>
      <c r="B3" s="20" t="s">
        <v>30</v>
      </c>
      <c r="C3" s="38"/>
      <c r="D3" s="40"/>
      <c r="E3" s="40"/>
      <c r="F3" s="40"/>
      <c r="G3" s="40"/>
      <c r="H3" s="21"/>
      <c r="K3" s="24"/>
      <c r="M3" s="26" t="s">
        <v>43</v>
      </c>
      <c r="N3" s="93"/>
      <c r="O3" s="93"/>
    </row>
    <row r="4" spans="1:16" ht="15" customHeight="1" thickTop="1" x14ac:dyDescent="0.4">
      <c r="A4" s="3"/>
    </row>
    <row r="5" spans="1:16" x14ac:dyDescent="0.4">
      <c r="D5" s="94" t="s">
        <v>18</v>
      </c>
      <c r="E5" s="95"/>
      <c r="F5" s="96"/>
      <c r="G5" s="94" t="s">
        <v>19</v>
      </c>
      <c r="H5" s="95"/>
      <c r="I5" s="95"/>
      <c r="J5" s="96"/>
      <c r="K5" s="94" t="s">
        <v>38</v>
      </c>
      <c r="L5" s="95"/>
      <c r="M5" s="95"/>
      <c r="N5" s="96"/>
      <c r="O5" s="31"/>
    </row>
    <row r="6" spans="1:16" ht="6.75" customHeight="1" x14ac:dyDescent="0.4">
      <c r="H6" s="41"/>
      <c r="I6" s="42"/>
      <c r="J6" s="43"/>
      <c r="L6" s="39"/>
      <c r="M6" s="39"/>
      <c r="N6" s="25"/>
      <c r="O6" s="19"/>
    </row>
    <row r="7" spans="1:16" ht="37.5" x14ac:dyDescent="0.4">
      <c r="A7" s="8" t="s">
        <v>51</v>
      </c>
      <c r="B7" s="1" t="s">
        <v>57</v>
      </c>
      <c r="C7" s="1" t="s">
        <v>1</v>
      </c>
      <c r="D7" s="61" t="s">
        <v>13</v>
      </c>
      <c r="E7" s="61" t="s">
        <v>14</v>
      </c>
      <c r="F7" s="8" t="s">
        <v>39</v>
      </c>
      <c r="G7" s="61" t="s">
        <v>10</v>
      </c>
      <c r="H7" s="61" t="s">
        <v>8</v>
      </c>
      <c r="I7" s="9" t="s">
        <v>40</v>
      </c>
      <c r="J7" s="9" t="s">
        <v>41</v>
      </c>
      <c r="K7" s="61" t="s">
        <v>42</v>
      </c>
      <c r="L7" s="61" t="s">
        <v>50</v>
      </c>
      <c r="M7" s="61" t="s">
        <v>36</v>
      </c>
      <c r="N7" s="8" t="s">
        <v>37</v>
      </c>
      <c r="O7" s="5" t="s">
        <v>7</v>
      </c>
      <c r="P7" s="1" t="s">
        <v>0</v>
      </c>
    </row>
    <row r="8" spans="1:16" x14ac:dyDescent="0.4">
      <c r="A8" s="14" t="s">
        <v>52</v>
      </c>
      <c r="B8" s="14" t="s">
        <v>28</v>
      </c>
      <c r="C8" s="30" t="s">
        <v>2</v>
      </c>
      <c r="D8" s="30">
        <v>4</v>
      </c>
      <c r="E8" s="30">
        <v>6</v>
      </c>
      <c r="F8" s="30">
        <f>E8-D8+1</f>
        <v>3</v>
      </c>
      <c r="G8" s="30" t="s">
        <v>11</v>
      </c>
      <c r="H8" s="15">
        <v>13.5</v>
      </c>
      <c r="I8" s="16">
        <f>IF(H8="",0,(IF(H8=0,0,(IF(H8&lt;5,様式５添付【月数別値引】１総括表!$C$8,(IF(H8&lt;15,様式５添付【月数別値引】１総括表!$C$14,様式５添付【月数別値引】１総括表!$C$20)))))))</f>
        <v>500</v>
      </c>
      <c r="J8" s="16">
        <f t="shared" ref="J8:J40" si="0">I8*F8</f>
        <v>1500</v>
      </c>
      <c r="K8" s="30" t="s">
        <v>16</v>
      </c>
      <c r="L8" s="16">
        <v>13650</v>
      </c>
      <c r="M8" s="16">
        <v>12150</v>
      </c>
      <c r="N8" s="16">
        <f t="shared" ref="N8:N50" si="1">L8-M8</f>
        <v>1500</v>
      </c>
      <c r="O8" s="17" t="str">
        <f>IF(N8=J8,"○","要確認")</f>
        <v>○</v>
      </c>
      <c r="P8" s="14"/>
    </row>
    <row r="9" spans="1:16" x14ac:dyDescent="0.4">
      <c r="A9" s="68" t="s">
        <v>53</v>
      </c>
      <c r="B9" s="68" t="s">
        <v>29</v>
      </c>
      <c r="C9" s="69" t="s">
        <v>6</v>
      </c>
      <c r="D9" s="69">
        <v>7</v>
      </c>
      <c r="E9" s="69">
        <v>9</v>
      </c>
      <c r="F9" s="69">
        <f>E9-D9+1</f>
        <v>3</v>
      </c>
      <c r="G9" s="69" t="s">
        <v>16</v>
      </c>
      <c r="H9" s="70">
        <v>1</v>
      </c>
      <c r="I9" s="22">
        <f>IF(H9="",0,(IF(H9=0,0,(IF(H9&lt;5,様式５添付【月数別値引】１総括表!$C$8,(IF(H9&lt;15,様式５添付【月数別値引】１総括表!$C$14,様式５添付【月数別値引】１総括表!$C$20)))))))</f>
        <v>300</v>
      </c>
      <c r="J9" s="22">
        <f t="shared" ref="J9" si="2">I9*F9</f>
        <v>900</v>
      </c>
      <c r="K9" s="69" t="s">
        <v>16</v>
      </c>
      <c r="L9" s="22">
        <v>2000</v>
      </c>
      <c r="M9" s="22">
        <v>200</v>
      </c>
      <c r="N9" s="22">
        <f t="shared" ref="N9" si="3">L9-M9</f>
        <v>1800</v>
      </c>
      <c r="O9" s="71" t="str">
        <f>IF(N9=J9,"○","要確認")</f>
        <v>要確認</v>
      </c>
      <c r="P9" s="68"/>
    </row>
    <row r="10" spans="1:16" ht="19.5" thickBot="1" x14ac:dyDescent="0.45">
      <c r="A10" s="63" t="s">
        <v>54</v>
      </c>
      <c r="B10" s="44" t="s">
        <v>55</v>
      </c>
      <c r="C10" s="45" t="s">
        <v>56</v>
      </c>
      <c r="D10" s="64">
        <v>7</v>
      </c>
      <c r="E10" s="64">
        <v>9</v>
      </c>
      <c r="F10" s="64">
        <f>E10-D10+1</f>
        <v>3</v>
      </c>
      <c r="G10" s="64" t="s">
        <v>16</v>
      </c>
      <c r="H10" s="65">
        <v>16.5</v>
      </c>
      <c r="I10" s="66">
        <f>IF(H10="",0,(IF(H10=0,0,(IF(H10&lt;5,様式５添付【月数別値引】１総括表!$C$8,(IF(H10&lt;15,様式５添付【月数別値引】１総括表!$C$14,様式５添付【月数別値引】１総括表!$C$20)))))))</f>
        <v>1000</v>
      </c>
      <c r="J10" s="66">
        <f t="shared" si="0"/>
        <v>3000</v>
      </c>
      <c r="K10" s="64" t="s">
        <v>16</v>
      </c>
      <c r="L10" s="46">
        <v>13650</v>
      </c>
      <c r="M10" s="46">
        <v>10650</v>
      </c>
      <c r="N10" s="46">
        <f t="shared" si="1"/>
        <v>3000</v>
      </c>
      <c r="O10" s="67" t="str">
        <f>IF(N10=J10,"○","要確認")</f>
        <v>○</v>
      </c>
      <c r="P10" s="63"/>
    </row>
    <row r="11" spans="1:16" x14ac:dyDescent="0.4">
      <c r="A11" s="72">
        <v>1</v>
      </c>
      <c r="B11" s="72"/>
      <c r="C11" s="73"/>
      <c r="D11" s="74">
        <v>4</v>
      </c>
      <c r="E11" s="74">
        <v>5</v>
      </c>
      <c r="F11" s="73">
        <f>E11-D11+1</f>
        <v>2</v>
      </c>
      <c r="G11" s="75" t="s">
        <v>11</v>
      </c>
      <c r="H11" s="76">
        <v>0.2</v>
      </c>
      <c r="I11" s="77">
        <f>IF(H11="",0,(IF(H11=0,0,(IF(H11&lt;5,様式５添付【月数別値引】１総括表!$C$8,(IF(H11&lt;15,様式５添付【月数別値引】１総括表!$C$14,様式５添付【月数別値引】１総括表!$C$20)))))))</f>
        <v>300</v>
      </c>
      <c r="J11" s="77">
        <f t="shared" si="0"/>
        <v>600</v>
      </c>
      <c r="K11" s="75" t="s">
        <v>16</v>
      </c>
      <c r="L11" s="78">
        <v>2200</v>
      </c>
      <c r="M11" s="78">
        <v>1600</v>
      </c>
      <c r="N11" s="77">
        <f t="shared" si="1"/>
        <v>600</v>
      </c>
      <c r="O11" s="79" t="str">
        <f>IF(N11=J11,"○","要確認")</f>
        <v>○</v>
      </c>
      <c r="P11" s="72"/>
    </row>
    <row r="12" spans="1:16" x14ac:dyDescent="0.4">
      <c r="A12" s="80">
        <v>2</v>
      </c>
      <c r="B12" s="80"/>
      <c r="C12" s="81"/>
      <c r="D12" s="82">
        <v>4</v>
      </c>
      <c r="E12" s="82">
        <v>6</v>
      </c>
      <c r="F12" s="81">
        <f t="shared" ref="F12:F40" si="4">E12-D12+1</f>
        <v>3</v>
      </c>
      <c r="G12" s="83" t="s">
        <v>11</v>
      </c>
      <c r="H12" s="84">
        <v>0.3</v>
      </c>
      <c r="I12" s="22">
        <f>IF(H12="",0,(IF(H12=0,0,(IF(H12&lt;5,様式５添付【月数別値引】１総括表!$C$8,(IF(H12&lt;15,様式５添付【月数別値引】１総括表!$C$14,様式５添付【月数別値引】１総括表!$C$20)))))))</f>
        <v>300</v>
      </c>
      <c r="J12" s="22">
        <f t="shared" si="0"/>
        <v>900</v>
      </c>
      <c r="K12" s="83" t="s">
        <v>16</v>
      </c>
      <c r="L12" s="85">
        <v>2300</v>
      </c>
      <c r="M12" s="85">
        <v>1400</v>
      </c>
      <c r="N12" s="22">
        <f t="shared" si="1"/>
        <v>900</v>
      </c>
      <c r="O12" s="23" t="str">
        <f>IF(N12=J12,"○","要確認")</f>
        <v>○</v>
      </c>
      <c r="P12" s="80"/>
    </row>
    <row r="13" spans="1:16" x14ac:dyDescent="0.4">
      <c r="A13" s="80">
        <v>3</v>
      </c>
      <c r="B13" s="80"/>
      <c r="C13" s="81"/>
      <c r="D13" s="82">
        <v>4</v>
      </c>
      <c r="E13" s="82">
        <v>7</v>
      </c>
      <c r="F13" s="81">
        <f t="shared" si="4"/>
        <v>4</v>
      </c>
      <c r="G13" s="83" t="s">
        <v>11</v>
      </c>
      <c r="H13" s="84">
        <v>0.4</v>
      </c>
      <c r="I13" s="22">
        <f>IF(H13="",0,(IF(H13=0,0,(IF(H13&lt;5,様式５添付【月数別値引】１総括表!$C$8,(IF(H13&lt;15,様式５添付【月数別値引】１総括表!$C$14,様式５添付【月数別値引】１総括表!$C$20)))))))</f>
        <v>300</v>
      </c>
      <c r="J13" s="22">
        <f t="shared" si="0"/>
        <v>1200</v>
      </c>
      <c r="K13" s="83" t="s">
        <v>16</v>
      </c>
      <c r="L13" s="85">
        <v>2400</v>
      </c>
      <c r="M13" s="85">
        <v>1200</v>
      </c>
      <c r="N13" s="22">
        <f t="shared" si="1"/>
        <v>1200</v>
      </c>
      <c r="O13" s="23" t="str">
        <f t="shared" ref="O13:O60" si="5">IF(N13=J13,"○","要確認")</f>
        <v>○</v>
      </c>
      <c r="P13" s="80"/>
    </row>
    <row r="14" spans="1:16" x14ac:dyDescent="0.4">
      <c r="A14" s="80">
        <v>4</v>
      </c>
      <c r="B14" s="80"/>
      <c r="C14" s="81"/>
      <c r="D14" s="82">
        <v>4</v>
      </c>
      <c r="E14" s="82">
        <v>8</v>
      </c>
      <c r="F14" s="81">
        <f t="shared" si="4"/>
        <v>5</v>
      </c>
      <c r="G14" s="83" t="s">
        <v>11</v>
      </c>
      <c r="H14" s="84">
        <v>0.5</v>
      </c>
      <c r="I14" s="22">
        <f>IF(H14="",0,(IF(H14=0,0,(IF(H14&lt;5,様式５添付【月数別値引】１総括表!$C$8,(IF(H14&lt;15,様式５添付【月数別値引】１総括表!$C$14,様式５添付【月数別値引】１総括表!$C$20)))))))</f>
        <v>300</v>
      </c>
      <c r="J14" s="22">
        <f t="shared" si="0"/>
        <v>1500</v>
      </c>
      <c r="K14" s="83" t="s">
        <v>16</v>
      </c>
      <c r="L14" s="85">
        <v>2500</v>
      </c>
      <c r="M14" s="85">
        <v>1000</v>
      </c>
      <c r="N14" s="22">
        <f t="shared" si="1"/>
        <v>1500</v>
      </c>
      <c r="O14" s="23" t="str">
        <f t="shared" si="5"/>
        <v>○</v>
      </c>
      <c r="P14" s="80"/>
    </row>
    <row r="15" spans="1:16" x14ac:dyDescent="0.4">
      <c r="A15" s="80">
        <v>5</v>
      </c>
      <c r="B15" s="80"/>
      <c r="C15" s="81"/>
      <c r="D15" s="82">
        <v>9</v>
      </c>
      <c r="E15" s="82">
        <v>9</v>
      </c>
      <c r="F15" s="81">
        <f t="shared" si="4"/>
        <v>1</v>
      </c>
      <c r="G15" s="83" t="s">
        <v>16</v>
      </c>
      <c r="H15" s="84">
        <v>0.6</v>
      </c>
      <c r="I15" s="22">
        <f>IF(H15="",0,(IF(H15=0,0,(IF(H15&lt;5,様式５添付【月数別値引】１総括表!$C$8,(IF(H15&lt;15,様式５添付【月数別値引】１総括表!$C$14,様式５添付【月数別値引】１総括表!$C$20)))))))</f>
        <v>300</v>
      </c>
      <c r="J15" s="22">
        <f t="shared" si="0"/>
        <v>300</v>
      </c>
      <c r="K15" s="83" t="s">
        <v>16</v>
      </c>
      <c r="L15" s="85">
        <v>2600</v>
      </c>
      <c r="M15" s="85">
        <v>2300</v>
      </c>
      <c r="N15" s="22">
        <f t="shared" si="1"/>
        <v>300</v>
      </c>
      <c r="O15" s="23" t="str">
        <f t="shared" si="5"/>
        <v>○</v>
      </c>
      <c r="P15" s="80"/>
    </row>
    <row r="16" spans="1:16" x14ac:dyDescent="0.4">
      <c r="A16" s="80">
        <v>6</v>
      </c>
      <c r="B16" s="80"/>
      <c r="C16" s="81"/>
      <c r="D16" s="82">
        <v>8</v>
      </c>
      <c r="E16" s="82">
        <v>9</v>
      </c>
      <c r="F16" s="81">
        <f t="shared" si="4"/>
        <v>2</v>
      </c>
      <c r="G16" s="83" t="s">
        <v>16</v>
      </c>
      <c r="H16" s="84">
        <v>0.7</v>
      </c>
      <c r="I16" s="22">
        <f>IF(H16="",0,(IF(H16=0,0,(IF(H16&lt;5,様式５添付【月数別値引】１総括表!$C$8,(IF(H16&lt;15,様式５添付【月数別値引】１総括表!$C$14,様式５添付【月数別値引】１総括表!$C$20)))))))</f>
        <v>300</v>
      </c>
      <c r="J16" s="22">
        <f t="shared" si="0"/>
        <v>600</v>
      </c>
      <c r="K16" s="83" t="s">
        <v>16</v>
      </c>
      <c r="L16" s="85">
        <v>2700</v>
      </c>
      <c r="M16" s="85">
        <v>2100</v>
      </c>
      <c r="N16" s="22">
        <f t="shared" si="1"/>
        <v>600</v>
      </c>
      <c r="O16" s="23" t="str">
        <f t="shared" si="5"/>
        <v>○</v>
      </c>
      <c r="P16" s="80"/>
    </row>
    <row r="17" spans="1:16" x14ac:dyDescent="0.4">
      <c r="A17" s="80">
        <v>7</v>
      </c>
      <c r="B17" s="80"/>
      <c r="C17" s="81"/>
      <c r="D17" s="82">
        <v>7</v>
      </c>
      <c r="E17" s="82">
        <v>9</v>
      </c>
      <c r="F17" s="81">
        <f t="shared" si="4"/>
        <v>3</v>
      </c>
      <c r="G17" s="83" t="s">
        <v>15</v>
      </c>
      <c r="H17" s="84">
        <v>0.8</v>
      </c>
      <c r="I17" s="22">
        <f>IF(H17="",0,(IF(H17=0,0,(IF(H17&lt;5,様式５添付【月数別値引】１総括表!$C$8,(IF(H17&lt;15,様式５添付【月数別値引】１総括表!$C$14,様式５添付【月数別値引】１総括表!$C$20)))))))</f>
        <v>300</v>
      </c>
      <c r="J17" s="22">
        <f t="shared" si="0"/>
        <v>900</v>
      </c>
      <c r="K17" s="83" t="s">
        <v>16</v>
      </c>
      <c r="L17" s="85">
        <v>2800</v>
      </c>
      <c r="M17" s="85">
        <v>1900</v>
      </c>
      <c r="N17" s="22">
        <f t="shared" si="1"/>
        <v>900</v>
      </c>
      <c r="O17" s="23" t="str">
        <f t="shared" si="5"/>
        <v>○</v>
      </c>
      <c r="P17" s="80"/>
    </row>
    <row r="18" spans="1:16" x14ac:dyDescent="0.4">
      <c r="A18" s="80">
        <v>8</v>
      </c>
      <c r="B18" s="80"/>
      <c r="C18" s="81"/>
      <c r="D18" s="82">
        <v>6</v>
      </c>
      <c r="E18" s="82">
        <v>9</v>
      </c>
      <c r="F18" s="81">
        <f t="shared" si="4"/>
        <v>4</v>
      </c>
      <c r="G18" s="83" t="s">
        <v>12</v>
      </c>
      <c r="H18" s="84">
        <v>0.9</v>
      </c>
      <c r="I18" s="22">
        <f>IF(H18="",0,(IF(H18=0,0,(IF(H18&lt;5,様式５添付【月数別値引】１総括表!$C$8,(IF(H18&lt;15,様式５添付【月数別値引】１総括表!$C$14,様式５添付【月数別値引】１総括表!$C$20)))))))</f>
        <v>300</v>
      </c>
      <c r="J18" s="22">
        <f t="shared" si="0"/>
        <v>1200</v>
      </c>
      <c r="K18" s="83" t="s">
        <v>16</v>
      </c>
      <c r="L18" s="85">
        <v>2900</v>
      </c>
      <c r="M18" s="85">
        <v>1700</v>
      </c>
      <c r="N18" s="22">
        <f t="shared" si="1"/>
        <v>1200</v>
      </c>
      <c r="O18" s="23" t="str">
        <f t="shared" si="5"/>
        <v>○</v>
      </c>
      <c r="P18" s="80"/>
    </row>
    <row r="19" spans="1:16" x14ac:dyDescent="0.4">
      <c r="A19" s="80">
        <v>9</v>
      </c>
      <c r="B19" s="80"/>
      <c r="C19" s="81"/>
      <c r="D19" s="82">
        <v>5</v>
      </c>
      <c r="E19" s="82">
        <v>9</v>
      </c>
      <c r="F19" s="81">
        <f t="shared" si="4"/>
        <v>5</v>
      </c>
      <c r="G19" s="83" t="s">
        <v>17</v>
      </c>
      <c r="H19" s="84">
        <v>1</v>
      </c>
      <c r="I19" s="22">
        <f>IF(H19="",0,(IF(H19=0,0,(IF(H19&lt;5,様式５添付【月数別値引】１総括表!$C$8,(IF(H19&lt;15,様式５添付【月数別値引】１総括表!$C$14,様式５添付【月数別値引】１総括表!$C$20)))))))</f>
        <v>300</v>
      </c>
      <c r="J19" s="22">
        <f t="shared" si="0"/>
        <v>1500</v>
      </c>
      <c r="K19" s="83" t="s">
        <v>16</v>
      </c>
      <c r="L19" s="85">
        <v>3000</v>
      </c>
      <c r="M19" s="85">
        <v>1500</v>
      </c>
      <c r="N19" s="22">
        <f t="shared" si="1"/>
        <v>1500</v>
      </c>
      <c r="O19" s="23" t="str">
        <f t="shared" si="5"/>
        <v>○</v>
      </c>
      <c r="P19" s="80"/>
    </row>
    <row r="20" spans="1:16" ht="19.5" thickBot="1" x14ac:dyDescent="0.45">
      <c r="A20" s="86">
        <v>10</v>
      </c>
      <c r="B20" s="86"/>
      <c r="C20" s="87"/>
      <c r="D20" s="88"/>
      <c r="E20" s="88"/>
      <c r="F20" s="87">
        <f t="shared" si="4"/>
        <v>1</v>
      </c>
      <c r="G20" s="62"/>
      <c r="H20" s="89"/>
      <c r="I20" s="48">
        <f>IF(H20="",0,(IF(H20=0,0,(IF(H20&lt;5,様式５添付【月数別値引】１総括表!$C$8,(IF(H20&lt;15,様式５添付【月数別値引】１総括表!$C$14,様式５添付【月数別値引】１総括表!$C$20)))))))</f>
        <v>0</v>
      </c>
      <c r="J20" s="48">
        <f t="shared" si="0"/>
        <v>0</v>
      </c>
      <c r="K20" s="62"/>
      <c r="L20" s="90"/>
      <c r="M20" s="90"/>
      <c r="N20" s="48">
        <f t="shared" si="1"/>
        <v>0</v>
      </c>
      <c r="O20" s="91" t="str">
        <f t="shared" si="5"/>
        <v>○</v>
      </c>
      <c r="P20" s="86"/>
    </row>
    <row r="21" spans="1:16" x14ac:dyDescent="0.4">
      <c r="A21" s="72">
        <v>11</v>
      </c>
      <c r="B21" s="72"/>
      <c r="C21" s="73"/>
      <c r="D21" s="74">
        <v>4</v>
      </c>
      <c r="E21" s="74">
        <v>5</v>
      </c>
      <c r="F21" s="73">
        <f t="shared" si="4"/>
        <v>2</v>
      </c>
      <c r="G21" s="75" t="s">
        <v>11</v>
      </c>
      <c r="H21" s="76">
        <v>5.2000000000000099</v>
      </c>
      <c r="I21" s="77">
        <f>IF(H21="",0,(IF(H21=0,0,(IF(H21&lt;5,様式５添付【月数別値引】１総括表!$C$8,(IF(H21&lt;15,様式５添付【月数別値引】１総括表!$C$14,様式５添付【月数別値引】１総括表!$C$20)))))))</f>
        <v>500</v>
      </c>
      <c r="J21" s="77">
        <f t="shared" si="0"/>
        <v>1000</v>
      </c>
      <c r="K21" s="75" t="s">
        <v>16</v>
      </c>
      <c r="L21" s="78">
        <v>7200</v>
      </c>
      <c r="M21" s="78">
        <v>6200</v>
      </c>
      <c r="N21" s="77">
        <f t="shared" si="1"/>
        <v>1000</v>
      </c>
      <c r="O21" s="79" t="str">
        <f t="shared" si="5"/>
        <v>○</v>
      </c>
      <c r="P21" s="72"/>
    </row>
    <row r="22" spans="1:16" x14ac:dyDescent="0.4">
      <c r="A22" s="80">
        <v>12</v>
      </c>
      <c r="B22" s="80"/>
      <c r="C22" s="81"/>
      <c r="D22" s="82">
        <v>4</v>
      </c>
      <c r="E22" s="82">
        <v>6</v>
      </c>
      <c r="F22" s="81">
        <f t="shared" si="4"/>
        <v>3</v>
      </c>
      <c r="G22" s="83" t="s">
        <v>11</v>
      </c>
      <c r="H22" s="84">
        <v>5.3000000000000096</v>
      </c>
      <c r="I22" s="22">
        <f>IF(H22="",0,(IF(H22=0,0,(IF(H22&lt;5,様式５添付【月数別値引】１総括表!$C$8,(IF(H22&lt;15,様式５添付【月数別値引】１総括表!$C$14,様式５添付【月数別値引】１総括表!$C$20)))))))</f>
        <v>500</v>
      </c>
      <c r="J22" s="22">
        <f t="shared" si="0"/>
        <v>1500</v>
      </c>
      <c r="K22" s="83" t="s">
        <v>16</v>
      </c>
      <c r="L22" s="85">
        <v>7300</v>
      </c>
      <c r="M22" s="85">
        <v>5800</v>
      </c>
      <c r="N22" s="22">
        <f t="shared" si="1"/>
        <v>1500</v>
      </c>
      <c r="O22" s="23" t="str">
        <f t="shared" si="5"/>
        <v>○</v>
      </c>
      <c r="P22" s="80"/>
    </row>
    <row r="23" spans="1:16" x14ac:dyDescent="0.4">
      <c r="A23" s="80">
        <v>13</v>
      </c>
      <c r="B23" s="80"/>
      <c r="C23" s="81"/>
      <c r="D23" s="82">
        <v>4</v>
      </c>
      <c r="E23" s="82">
        <v>7</v>
      </c>
      <c r="F23" s="81">
        <f t="shared" si="4"/>
        <v>4</v>
      </c>
      <c r="G23" s="83" t="s">
        <v>11</v>
      </c>
      <c r="H23" s="84">
        <v>5.4000000000000101</v>
      </c>
      <c r="I23" s="22">
        <f>IF(H23="",0,(IF(H23=0,0,(IF(H23&lt;5,様式５添付【月数別値引】１総括表!$C$8,(IF(H23&lt;15,様式５添付【月数別値引】１総括表!$C$14,様式５添付【月数別値引】１総括表!$C$20)))))))</f>
        <v>500</v>
      </c>
      <c r="J23" s="22">
        <f t="shared" si="0"/>
        <v>2000</v>
      </c>
      <c r="K23" s="83" t="s">
        <v>16</v>
      </c>
      <c r="L23" s="85">
        <v>7400</v>
      </c>
      <c r="M23" s="85">
        <v>5400</v>
      </c>
      <c r="N23" s="22">
        <f t="shared" si="1"/>
        <v>2000</v>
      </c>
      <c r="O23" s="23" t="str">
        <f t="shared" si="5"/>
        <v>○</v>
      </c>
      <c r="P23" s="80"/>
    </row>
    <row r="24" spans="1:16" x14ac:dyDescent="0.4">
      <c r="A24" s="80">
        <v>14</v>
      </c>
      <c r="B24" s="80"/>
      <c r="C24" s="81"/>
      <c r="D24" s="82">
        <v>4</v>
      </c>
      <c r="E24" s="82">
        <v>8</v>
      </c>
      <c r="F24" s="81">
        <f t="shared" si="4"/>
        <v>5</v>
      </c>
      <c r="G24" s="83" t="s">
        <v>11</v>
      </c>
      <c r="H24" s="84">
        <v>5.5000000000000098</v>
      </c>
      <c r="I24" s="22">
        <f>IF(H24="",0,(IF(H24=0,0,(IF(H24&lt;5,様式５添付【月数別値引】１総括表!$C$8,(IF(H24&lt;15,様式５添付【月数別値引】１総括表!$C$14,様式５添付【月数別値引】１総括表!$C$20)))))))</f>
        <v>500</v>
      </c>
      <c r="J24" s="22">
        <f t="shared" si="0"/>
        <v>2500</v>
      </c>
      <c r="K24" s="83" t="s">
        <v>16</v>
      </c>
      <c r="L24" s="85">
        <v>7500</v>
      </c>
      <c r="M24" s="85">
        <v>5000</v>
      </c>
      <c r="N24" s="22">
        <f t="shared" si="1"/>
        <v>2500</v>
      </c>
      <c r="O24" s="23" t="str">
        <f t="shared" si="5"/>
        <v>○</v>
      </c>
      <c r="P24" s="80"/>
    </row>
    <row r="25" spans="1:16" x14ac:dyDescent="0.4">
      <c r="A25" s="80">
        <v>15</v>
      </c>
      <c r="B25" s="80"/>
      <c r="C25" s="81"/>
      <c r="D25" s="82">
        <v>9</v>
      </c>
      <c r="E25" s="82">
        <v>9</v>
      </c>
      <c r="F25" s="81">
        <f t="shared" si="4"/>
        <v>1</v>
      </c>
      <c r="G25" s="83" t="s">
        <v>16</v>
      </c>
      <c r="H25" s="84">
        <v>5.6</v>
      </c>
      <c r="I25" s="22">
        <f>IF(H25="",0,(IF(H25=0,0,(IF(H25&lt;5,様式５添付【月数別値引】１総括表!$C$8,(IF(H25&lt;15,様式５添付【月数別値引】１総括表!$C$14,様式５添付【月数別値引】１総括表!$C$20)))))))</f>
        <v>500</v>
      </c>
      <c r="J25" s="22">
        <f t="shared" si="0"/>
        <v>500</v>
      </c>
      <c r="K25" s="83" t="s">
        <v>16</v>
      </c>
      <c r="L25" s="85">
        <v>3600</v>
      </c>
      <c r="M25" s="85">
        <v>3100</v>
      </c>
      <c r="N25" s="22">
        <f t="shared" si="1"/>
        <v>500</v>
      </c>
      <c r="O25" s="23" t="str">
        <f t="shared" si="5"/>
        <v>○</v>
      </c>
      <c r="P25" s="80"/>
    </row>
    <row r="26" spans="1:16" x14ac:dyDescent="0.4">
      <c r="A26" s="80">
        <v>16</v>
      </c>
      <c r="B26" s="80"/>
      <c r="C26" s="81"/>
      <c r="D26" s="82">
        <v>8</v>
      </c>
      <c r="E26" s="82">
        <v>9</v>
      </c>
      <c r="F26" s="81">
        <f t="shared" si="4"/>
        <v>2</v>
      </c>
      <c r="G26" s="83" t="s">
        <v>16</v>
      </c>
      <c r="H26" s="84">
        <v>5.7</v>
      </c>
      <c r="I26" s="22">
        <f>IF(H26="",0,(IF(H26=0,0,(IF(H26&lt;5,様式５添付【月数別値引】１総括表!$C$8,(IF(H26&lt;15,様式５添付【月数別値引】１総括表!$C$14,様式５添付【月数別値引】１総括表!$C$20)))))))</f>
        <v>500</v>
      </c>
      <c r="J26" s="22">
        <f t="shared" si="0"/>
        <v>1000</v>
      </c>
      <c r="K26" s="83" t="s">
        <v>16</v>
      </c>
      <c r="L26" s="85">
        <v>3700</v>
      </c>
      <c r="M26" s="85">
        <v>2700</v>
      </c>
      <c r="N26" s="22">
        <f t="shared" si="1"/>
        <v>1000</v>
      </c>
      <c r="O26" s="23" t="str">
        <f t="shared" si="5"/>
        <v>○</v>
      </c>
      <c r="P26" s="80"/>
    </row>
    <row r="27" spans="1:16" x14ac:dyDescent="0.4">
      <c r="A27" s="80">
        <v>17</v>
      </c>
      <c r="B27" s="80"/>
      <c r="C27" s="81"/>
      <c r="D27" s="82">
        <v>7</v>
      </c>
      <c r="E27" s="82">
        <v>9</v>
      </c>
      <c r="F27" s="81">
        <f t="shared" si="4"/>
        <v>3</v>
      </c>
      <c r="G27" s="83" t="s">
        <v>15</v>
      </c>
      <c r="H27" s="84">
        <v>5.8</v>
      </c>
      <c r="I27" s="22">
        <f>IF(H27="",0,(IF(H27=0,0,(IF(H27&lt;5,様式５添付【月数別値引】１総括表!$C$8,(IF(H27&lt;15,様式５添付【月数別値引】１総括表!$C$14,様式５添付【月数別値引】１総括表!$C$20)))))))</f>
        <v>500</v>
      </c>
      <c r="J27" s="22">
        <f t="shared" si="0"/>
        <v>1500</v>
      </c>
      <c r="K27" s="83" t="s">
        <v>16</v>
      </c>
      <c r="L27" s="85">
        <v>3800</v>
      </c>
      <c r="M27" s="85">
        <v>2300</v>
      </c>
      <c r="N27" s="22">
        <f t="shared" si="1"/>
        <v>1500</v>
      </c>
      <c r="O27" s="23" t="str">
        <f t="shared" si="5"/>
        <v>○</v>
      </c>
      <c r="P27" s="80"/>
    </row>
    <row r="28" spans="1:16" x14ac:dyDescent="0.4">
      <c r="A28" s="80">
        <v>18</v>
      </c>
      <c r="B28" s="80"/>
      <c r="C28" s="81"/>
      <c r="D28" s="82">
        <v>6</v>
      </c>
      <c r="E28" s="82">
        <v>9</v>
      </c>
      <c r="F28" s="81">
        <f t="shared" si="4"/>
        <v>4</v>
      </c>
      <c r="G28" s="83" t="s">
        <v>12</v>
      </c>
      <c r="H28" s="84">
        <v>5.9</v>
      </c>
      <c r="I28" s="22">
        <f>IF(H28="",0,(IF(H28=0,0,(IF(H28&lt;5,様式５添付【月数別値引】１総括表!$C$8,(IF(H28&lt;15,様式５添付【月数別値引】１総括表!$C$14,様式５添付【月数別値引】１総括表!$C$20)))))))</f>
        <v>500</v>
      </c>
      <c r="J28" s="22">
        <f t="shared" si="0"/>
        <v>2000</v>
      </c>
      <c r="K28" s="83" t="s">
        <v>16</v>
      </c>
      <c r="L28" s="85">
        <v>3900</v>
      </c>
      <c r="M28" s="85">
        <v>1900</v>
      </c>
      <c r="N28" s="22">
        <f t="shared" si="1"/>
        <v>2000</v>
      </c>
      <c r="O28" s="23" t="str">
        <f t="shared" si="5"/>
        <v>○</v>
      </c>
      <c r="P28" s="80"/>
    </row>
    <row r="29" spans="1:16" x14ac:dyDescent="0.4">
      <c r="A29" s="80">
        <v>19</v>
      </c>
      <c r="B29" s="80"/>
      <c r="C29" s="81"/>
      <c r="D29" s="82">
        <v>5</v>
      </c>
      <c r="E29" s="82">
        <v>9</v>
      </c>
      <c r="F29" s="81">
        <f t="shared" si="4"/>
        <v>5</v>
      </c>
      <c r="G29" s="83" t="s">
        <v>17</v>
      </c>
      <c r="H29" s="84">
        <v>6</v>
      </c>
      <c r="I29" s="22">
        <f>IF(H29="",0,(IF(H29=0,0,(IF(H29&lt;5,様式５添付【月数別値引】１総括表!$C$8,(IF(H29&lt;15,様式５添付【月数別値引】１総括表!$C$14,様式５添付【月数別値引】１総括表!$C$20)))))))</f>
        <v>500</v>
      </c>
      <c r="J29" s="22">
        <f t="shared" si="0"/>
        <v>2500</v>
      </c>
      <c r="K29" s="83" t="s">
        <v>16</v>
      </c>
      <c r="L29" s="85">
        <v>4000</v>
      </c>
      <c r="M29" s="85">
        <v>1500</v>
      </c>
      <c r="N29" s="22">
        <f t="shared" si="1"/>
        <v>2500</v>
      </c>
      <c r="O29" s="23" t="str">
        <f t="shared" si="5"/>
        <v>○</v>
      </c>
      <c r="P29" s="80"/>
    </row>
    <row r="30" spans="1:16" ht="19.5" thickBot="1" x14ac:dyDescent="0.45">
      <c r="A30" s="86">
        <v>20</v>
      </c>
      <c r="B30" s="86"/>
      <c r="C30" s="87"/>
      <c r="D30" s="88"/>
      <c r="E30" s="88"/>
      <c r="F30" s="87">
        <f t="shared" si="4"/>
        <v>1</v>
      </c>
      <c r="G30" s="62"/>
      <c r="H30" s="89"/>
      <c r="I30" s="48">
        <f>IF(H30="",0,(IF(H30=0,0,(IF(H30&lt;5,様式５添付【月数別値引】１総括表!$C$8,(IF(H30&lt;15,様式５添付【月数別値引】１総括表!$C$14,様式５添付【月数別値引】１総括表!$C$20)))))))</f>
        <v>0</v>
      </c>
      <c r="J30" s="48">
        <f t="shared" si="0"/>
        <v>0</v>
      </c>
      <c r="K30" s="62"/>
      <c r="L30" s="90"/>
      <c r="M30" s="90"/>
      <c r="N30" s="48">
        <f t="shared" si="1"/>
        <v>0</v>
      </c>
      <c r="O30" s="91" t="str">
        <f t="shared" si="5"/>
        <v>○</v>
      </c>
      <c r="P30" s="86"/>
    </row>
    <row r="31" spans="1:16" x14ac:dyDescent="0.4">
      <c r="A31" s="72">
        <v>21</v>
      </c>
      <c r="B31" s="72"/>
      <c r="C31" s="73"/>
      <c r="D31" s="74">
        <v>4</v>
      </c>
      <c r="E31" s="74">
        <v>5</v>
      </c>
      <c r="F31" s="73">
        <f t="shared" si="4"/>
        <v>2</v>
      </c>
      <c r="G31" s="75" t="s">
        <v>11</v>
      </c>
      <c r="H31" s="76">
        <v>15.2</v>
      </c>
      <c r="I31" s="77">
        <f>IF(H31="",0,(IF(H31=0,0,(IF(H31&lt;5,様式５添付【月数別値引】１総括表!$C$8,(IF(H31&lt;15,様式５添付【月数別値引】１総括表!$C$14,様式５添付【月数別値引】１総括表!$C$20)))))))</f>
        <v>1000</v>
      </c>
      <c r="J31" s="77">
        <f t="shared" si="0"/>
        <v>2000</v>
      </c>
      <c r="K31" s="75" t="s">
        <v>16</v>
      </c>
      <c r="L31" s="78">
        <v>17200</v>
      </c>
      <c r="M31" s="78">
        <v>15200</v>
      </c>
      <c r="N31" s="77">
        <f t="shared" si="1"/>
        <v>2000</v>
      </c>
      <c r="O31" s="79" t="str">
        <f t="shared" si="5"/>
        <v>○</v>
      </c>
      <c r="P31" s="72"/>
    </row>
    <row r="32" spans="1:16" x14ac:dyDescent="0.4">
      <c r="A32" s="80">
        <v>22</v>
      </c>
      <c r="B32" s="80"/>
      <c r="C32" s="81"/>
      <c r="D32" s="82">
        <v>4</v>
      </c>
      <c r="E32" s="82">
        <v>6</v>
      </c>
      <c r="F32" s="81">
        <f t="shared" si="4"/>
        <v>3</v>
      </c>
      <c r="G32" s="83" t="s">
        <v>11</v>
      </c>
      <c r="H32" s="84">
        <v>15.3</v>
      </c>
      <c r="I32" s="22">
        <f>IF(H32="",0,(IF(H32=0,0,(IF(H32&lt;5,様式５添付【月数別値引】１総括表!$C$8,(IF(H32&lt;15,様式５添付【月数別値引】１総括表!$C$14,様式５添付【月数別値引】１総括表!$C$20)))))))</f>
        <v>1000</v>
      </c>
      <c r="J32" s="22">
        <f t="shared" si="0"/>
        <v>3000</v>
      </c>
      <c r="K32" s="83" t="s">
        <v>16</v>
      </c>
      <c r="L32" s="85">
        <v>17300</v>
      </c>
      <c r="M32" s="85">
        <v>14300</v>
      </c>
      <c r="N32" s="22">
        <f t="shared" si="1"/>
        <v>3000</v>
      </c>
      <c r="O32" s="23" t="str">
        <f t="shared" si="5"/>
        <v>○</v>
      </c>
      <c r="P32" s="80"/>
    </row>
    <row r="33" spans="1:16" x14ac:dyDescent="0.4">
      <c r="A33" s="80">
        <v>23</v>
      </c>
      <c r="B33" s="80"/>
      <c r="C33" s="81"/>
      <c r="D33" s="82">
        <v>4</v>
      </c>
      <c r="E33" s="82">
        <v>7</v>
      </c>
      <c r="F33" s="81">
        <f t="shared" si="4"/>
        <v>4</v>
      </c>
      <c r="G33" s="83" t="s">
        <v>11</v>
      </c>
      <c r="H33" s="84">
        <v>15.4</v>
      </c>
      <c r="I33" s="22">
        <f>IF(H33="",0,(IF(H33=0,0,(IF(H33&lt;5,様式５添付【月数別値引】１総括表!$C$8,(IF(H33&lt;15,様式５添付【月数別値引】１総括表!$C$14,様式５添付【月数別値引】１総括表!$C$20)))))))</f>
        <v>1000</v>
      </c>
      <c r="J33" s="22">
        <f t="shared" si="0"/>
        <v>4000</v>
      </c>
      <c r="K33" s="83" t="s">
        <v>16</v>
      </c>
      <c r="L33" s="85">
        <v>17400</v>
      </c>
      <c r="M33" s="85">
        <v>13400</v>
      </c>
      <c r="N33" s="22">
        <f t="shared" si="1"/>
        <v>4000</v>
      </c>
      <c r="O33" s="23" t="str">
        <f t="shared" si="5"/>
        <v>○</v>
      </c>
      <c r="P33" s="80"/>
    </row>
    <row r="34" spans="1:16" x14ac:dyDescent="0.4">
      <c r="A34" s="80">
        <v>24</v>
      </c>
      <c r="B34" s="80"/>
      <c r="C34" s="81"/>
      <c r="D34" s="82">
        <v>4</v>
      </c>
      <c r="E34" s="82">
        <v>8</v>
      </c>
      <c r="F34" s="81">
        <f t="shared" si="4"/>
        <v>5</v>
      </c>
      <c r="G34" s="83" t="s">
        <v>11</v>
      </c>
      <c r="H34" s="84">
        <v>15.5</v>
      </c>
      <c r="I34" s="22">
        <f>IF(H34="",0,(IF(H34=0,0,(IF(H34&lt;5,様式５添付【月数別値引】１総括表!$C$8,(IF(H34&lt;15,様式５添付【月数別値引】１総括表!$C$14,様式５添付【月数別値引】１総括表!$C$20)))))))</f>
        <v>1000</v>
      </c>
      <c r="J34" s="22">
        <f t="shared" si="0"/>
        <v>5000</v>
      </c>
      <c r="K34" s="83" t="s">
        <v>16</v>
      </c>
      <c r="L34" s="85">
        <v>4500</v>
      </c>
      <c r="M34" s="85">
        <v>0</v>
      </c>
      <c r="N34" s="22">
        <f t="shared" si="1"/>
        <v>4500</v>
      </c>
      <c r="O34" s="23" t="str">
        <f t="shared" si="5"/>
        <v>要確認</v>
      </c>
      <c r="P34" s="80"/>
    </row>
    <row r="35" spans="1:16" x14ac:dyDescent="0.4">
      <c r="A35" s="80">
        <v>25</v>
      </c>
      <c r="B35" s="80"/>
      <c r="C35" s="81"/>
      <c r="D35" s="82">
        <v>9</v>
      </c>
      <c r="E35" s="82">
        <v>9</v>
      </c>
      <c r="F35" s="81">
        <f t="shared" si="4"/>
        <v>1</v>
      </c>
      <c r="G35" s="83" t="s">
        <v>16</v>
      </c>
      <c r="H35" s="84">
        <v>15.6</v>
      </c>
      <c r="I35" s="22">
        <f>IF(H35="",0,(IF(H35=0,0,(IF(H35&lt;5,様式５添付【月数別値引】１総括表!$C$8,(IF(H35&lt;15,様式５添付【月数別値引】１総括表!$C$14,様式５添付【月数別値引】１総括表!$C$20)))))))</f>
        <v>1000</v>
      </c>
      <c r="J35" s="22">
        <f t="shared" si="0"/>
        <v>1000</v>
      </c>
      <c r="K35" s="83" t="s">
        <v>16</v>
      </c>
      <c r="L35" s="85">
        <v>17600</v>
      </c>
      <c r="M35" s="85">
        <v>16600</v>
      </c>
      <c r="N35" s="22">
        <f t="shared" si="1"/>
        <v>1000</v>
      </c>
      <c r="O35" s="23" t="str">
        <f t="shared" si="5"/>
        <v>○</v>
      </c>
      <c r="P35" s="80"/>
    </row>
    <row r="36" spans="1:16" x14ac:dyDescent="0.4">
      <c r="A36" s="80">
        <v>26</v>
      </c>
      <c r="B36" s="80"/>
      <c r="C36" s="81"/>
      <c r="D36" s="82">
        <v>8</v>
      </c>
      <c r="E36" s="82">
        <v>9</v>
      </c>
      <c r="F36" s="81">
        <f t="shared" si="4"/>
        <v>2</v>
      </c>
      <c r="G36" s="83" t="s">
        <v>16</v>
      </c>
      <c r="H36" s="84">
        <v>15.7</v>
      </c>
      <c r="I36" s="22">
        <f>IF(H36="",0,(IF(H36=0,0,(IF(H36&lt;5,様式５添付【月数別値引】１総括表!$C$8,(IF(H36&lt;15,様式５添付【月数別値引】１総括表!$C$14,様式５添付【月数別値引】１総括表!$C$20)))))))</f>
        <v>1000</v>
      </c>
      <c r="J36" s="22">
        <f t="shared" si="0"/>
        <v>2000</v>
      </c>
      <c r="K36" s="83" t="s">
        <v>16</v>
      </c>
      <c r="L36" s="85">
        <v>17700</v>
      </c>
      <c r="M36" s="85">
        <v>15700</v>
      </c>
      <c r="N36" s="22">
        <f t="shared" si="1"/>
        <v>2000</v>
      </c>
      <c r="O36" s="23" t="str">
        <f t="shared" si="5"/>
        <v>○</v>
      </c>
      <c r="P36" s="80"/>
    </row>
    <row r="37" spans="1:16" x14ac:dyDescent="0.4">
      <c r="A37" s="80">
        <v>27</v>
      </c>
      <c r="B37" s="80"/>
      <c r="C37" s="81"/>
      <c r="D37" s="82">
        <v>7</v>
      </c>
      <c r="E37" s="82">
        <v>9</v>
      </c>
      <c r="F37" s="81">
        <f t="shared" si="4"/>
        <v>3</v>
      </c>
      <c r="G37" s="83" t="s">
        <v>15</v>
      </c>
      <c r="H37" s="84">
        <v>15.8</v>
      </c>
      <c r="I37" s="22">
        <f>IF(H37="",0,(IF(H37=0,0,(IF(H37&lt;5,様式５添付【月数別値引】１総括表!$C$8,(IF(H37&lt;15,様式５添付【月数別値引】１総括表!$C$14,様式５添付【月数別値引】１総括表!$C$20)))))))</f>
        <v>1000</v>
      </c>
      <c r="J37" s="22">
        <f t="shared" si="0"/>
        <v>3000</v>
      </c>
      <c r="K37" s="83" t="s">
        <v>16</v>
      </c>
      <c r="L37" s="85">
        <v>17800</v>
      </c>
      <c r="M37" s="85">
        <v>14800</v>
      </c>
      <c r="N37" s="22">
        <f t="shared" si="1"/>
        <v>3000</v>
      </c>
      <c r="O37" s="23" t="str">
        <f t="shared" si="5"/>
        <v>○</v>
      </c>
      <c r="P37" s="80"/>
    </row>
    <row r="38" spans="1:16" x14ac:dyDescent="0.4">
      <c r="A38" s="80">
        <v>28</v>
      </c>
      <c r="B38" s="80"/>
      <c r="C38" s="81"/>
      <c r="D38" s="82">
        <v>6</v>
      </c>
      <c r="E38" s="82">
        <v>9</v>
      </c>
      <c r="F38" s="81">
        <f t="shared" si="4"/>
        <v>4</v>
      </c>
      <c r="G38" s="83" t="s">
        <v>12</v>
      </c>
      <c r="H38" s="84">
        <v>15.9</v>
      </c>
      <c r="I38" s="22">
        <f>IF(H38="",0,(IF(H38=0,0,(IF(H38&lt;5,様式５添付【月数別値引】１総括表!$C$8,(IF(H38&lt;15,様式５添付【月数別値引】１総括表!$C$14,様式５添付【月数別値引】１総括表!$C$20)))))))</f>
        <v>1000</v>
      </c>
      <c r="J38" s="22">
        <f t="shared" si="0"/>
        <v>4000</v>
      </c>
      <c r="K38" s="83" t="s">
        <v>16</v>
      </c>
      <c r="L38" s="85">
        <v>17900</v>
      </c>
      <c r="M38" s="85">
        <v>13900</v>
      </c>
      <c r="N38" s="22">
        <f t="shared" si="1"/>
        <v>4000</v>
      </c>
      <c r="O38" s="23" t="str">
        <f t="shared" si="5"/>
        <v>○</v>
      </c>
      <c r="P38" s="80"/>
    </row>
    <row r="39" spans="1:16" x14ac:dyDescent="0.4">
      <c r="A39" s="80">
        <v>29</v>
      </c>
      <c r="B39" s="80"/>
      <c r="C39" s="81"/>
      <c r="D39" s="82">
        <v>5</v>
      </c>
      <c r="E39" s="82">
        <v>9</v>
      </c>
      <c r="F39" s="81">
        <f t="shared" si="4"/>
        <v>5</v>
      </c>
      <c r="G39" s="83" t="s">
        <v>17</v>
      </c>
      <c r="H39" s="84">
        <v>16</v>
      </c>
      <c r="I39" s="22">
        <f>IF(H39="",0,(IF(H39=0,0,(IF(H39&lt;5,様式５添付【月数別値引】１総括表!$C$8,(IF(H39&lt;15,様式５添付【月数別値引】１総括表!$C$14,様式５添付【月数別値引】１総括表!$C$20)))))))</f>
        <v>1000</v>
      </c>
      <c r="J39" s="22">
        <f t="shared" si="0"/>
        <v>5000</v>
      </c>
      <c r="K39" s="83" t="s">
        <v>16</v>
      </c>
      <c r="L39" s="85">
        <v>18000</v>
      </c>
      <c r="M39" s="85">
        <v>13000</v>
      </c>
      <c r="N39" s="22">
        <f t="shared" si="1"/>
        <v>5000</v>
      </c>
      <c r="O39" s="23" t="str">
        <f t="shared" si="5"/>
        <v>○</v>
      </c>
      <c r="P39" s="80"/>
    </row>
    <row r="40" spans="1:16" ht="19.5" thickBot="1" x14ac:dyDescent="0.45">
      <c r="A40" s="86">
        <v>30</v>
      </c>
      <c r="B40" s="86"/>
      <c r="C40" s="87"/>
      <c r="D40" s="88"/>
      <c r="E40" s="88"/>
      <c r="F40" s="87">
        <f t="shared" si="4"/>
        <v>1</v>
      </c>
      <c r="G40" s="62"/>
      <c r="H40" s="89"/>
      <c r="I40" s="48">
        <f>IF(H40="",0,(IF(H40=0,0,(IF(H40&lt;5,様式５添付【月数別値引】１総括表!$C$8,(IF(H40&lt;15,様式５添付【月数別値引】１総括表!$C$14,様式５添付【月数別値引】１総括表!$C$20)))))))</f>
        <v>0</v>
      </c>
      <c r="J40" s="48">
        <f t="shared" si="0"/>
        <v>0</v>
      </c>
      <c r="K40" s="62"/>
      <c r="L40" s="90"/>
      <c r="M40" s="90"/>
      <c r="N40" s="48">
        <f t="shared" si="1"/>
        <v>0</v>
      </c>
      <c r="O40" s="91" t="str">
        <f t="shared" si="5"/>
        <v>○</v>
      </c>
      <c r="P40" s="86"/>
    </row>
    <row r="41" spans="1:16" x14ac:dyDescent="0.4">
      <c r="A41" s="72">
        <v>31</v>
      </c>
      <c r="B41" s="72"/>
      <c r="C41" s="73"/>
      <c r="D41" s="74">
        <v>4</v>
      </c>
      <c r="E41" s="74">
        <v>5</v>
      </c>
      <c r="F41" s="73">
        <f t="shared" ref="F41" si="6">E41-D41+1</f>
        <v>2</v>
      </c>
      <c r="G41" s="75" t="s">
        <v>11</v>
      </c>
      <c r="H41" s="76">
        <v>5</v>
      </c>
      <c r="I41" s="77">
        <f>IF(H41="",0,(IF(H41=0,0,(IF(H41&lt;5,様式５添付【月数別値引】１総括表!$C$8,(IF(H41&lt;15,様式５添付【月数別値引】１総括表!$C$14,様式５添付【月数別値引】１総括表!$C$20)))))))</f>
        <v>500</v>
      </c>
      <c r="J41" s="77">
        <f t="shared" ref="J41:J60" si="7">I41*F41</f>
        <v>1000</v>
      </c>
      <c r="K41" s="75" t="s">
        <v>16</v>
      </c>
      <c r="L41" s="78">
        <v>7000</v>
      </c>
      <c r="M41" s="78">
        <v>6000</v>
      </c>
      <c r="N41" s="77">
        <f t="shared" si="1"/>
        <v>1000</v>
      </c>
      <c r="O41" s="79" t="str">
        <f t="shared" si="5"/>
        <v>○</v>
      </c>
      <c r="P41" s="72"/>
    </row>
    <row r="42" spans="1:16" x14ac:dyDescent="0.4">
      <c r="A42" s="80">
        <v>32</v>
      </c>
      <c r="B42" s="80"/>
      <c r="C42" s="81"/>
      <c r="D42" s="82">
        <v>4</v>
      </c>
      <c r="E42" s="82">
        <v>5</v>
      </c>
      <c r="F42" s="81">
        <f t="shared" ref="F42:F60" si="8">E42-D42+1</f>
        <v>2</v>
      </c>
      <c r="G42" s="83" t="s">
        <v>11</v>
      </c>
      <c r="H42" s="84">
        <v>5</v>
      </c>
      <c r="I42" s="22">
        <f>IF(H42="",0,(IF(H42=0,0,(IF(H42&lt;5,様式５添付【月数別値引】１総括表!$C$8,(IF(H42&lt;15,様式５添付【月数別値引】１総括表!$C$14,様式５添付【月数別値引】１総括表!$C$20)))))))</f>
        <v>500</v>
      </c>
      <c r="J42" s="22">
        <f t="shared" si="7"/>
        <v>1000</v>
      </c>
      <c r="K42" s="83" t="s">
        <v>16</v>
      </c>
      <c r="L42" s="85">
        <v>7000</v>
      </c>
      <c r="M42" s="85">
        <v>6000</v>
      </c>
      <c r="N42" s="22">
        <f t="shared" si="1"/>
        <v>1000</v>
      </c>
      <c r="O42" s="23" t="str">
        <f t="shared" si="5"/>
        <v>○</v>
      </c>
      <c r="P42" s="80"/>
    </row>
    <row r="43" spans="1:16" x14ac:dyDescent="0.4">
      <c r="A43" s="80">
        <v>33</v>
      </c>
      <c r="B43" s="80"/>
      <c r="C43" s="81"/>
      <c r="D43" s="82">
        <v>5</v>
      </c>
      <c r="E43" s="82">
        <v>9</v>
      </c>
      <c r="F43" s="81">
        <f t="shared" si="8"/>
        <v>5</v>
      </c>
      <c r="G43" s="83" t="s">
        <v>11</v>
      </c>
      <c r="H43" s="84">
        <v>15</v>
      </c>
      <c r="I43" s="22">
        <f>IF(H43="",0,(IF(H43=0,0,(IF(H43&lt;5,様式５添付【月数別値引】１総括表!$C$8,(IF(H43&lt;15,様式５添付【月数別値引】１総括表!$C$14,様式５添付【月数別値引】１総括表!$C$20)))))))</f>
        <v>1000</v>
      </c>
      <c r="J43" s="22">
        <f t="shared" si="7"/>
        <v>5000</v>
      </c>
      <c r="K43" s="83" t="s">
        <v>16</v>
      </c>
      <c r="L43" s="85">
        <v>17000</v>
      </c>
      <c r="M43" s="85">
        <v>12000</v>
      </c>
      <c r="N43" s="22">
        <f t="shared" si="1"/>
        <v>5000</v>
      </c>
      <c r="O43" s="23" t="str">
        <f t="shared" si="5"/>
        <v>○</v>
      </c>
      <c r="P43" s="80"/>
    </row>
    <row r="44" spans="1:16" x14ac:dyDescent="0.4">
      <c r="A44" s="80">
        <v>34</v>
      </c>
      <c r="B44" s="80"/>
      <c r="C44" s="81"/>
      <c r="D44" s="82">
        <v>5</v>
      </c>
      <c r="E44" s="82">
        <v>9</v>
      </c>
      <c r="F44" s="81">
        <f t="shared" si="8"/>
        <v>5</v>
      </c>
      <c r="G44" s="83" t="s">
        <v>11</v>
      </c>
      <c r="H44" s="84">
        <v>15</v>
      </c>
      <c r="I44" s="22">
        <f>IF(H44="",0,(IF(H44=0,0,(IF(H44&lt;5,様式５添付【月数別値引】１総括表!$C$8,(IF(H44&lt;15,様式５添付【月数別値引】１総括表!$C$14,様式５添付【月数別値引】１総括表!$C$20)))))))</f>
        <v>1000</v>
      </c>
      <c r="J44" s="22">
        <f t="shared" si="7"/>
        <v>5000</v>
      </c>
      <c r="K44" s="83" t="s">
        <v>16</v>
      </c>
      <c r="L44" s="85">
        <v>17000</v>
      </c>
      <c r="M44" s="85">
        <v>12000</v>
      </c>
      <c r="N44" s="22">
        <f t="shared" si="1"/>
        <v>5000</v>
      </c>
      <c r="O44" s="23" t="str">
        <f t="shared" si="5"/>
        <v>○</v>
      </c>
      <c r="P44" s="80"/>
    </row>
    <row r="45" spans="1:16" x14ac:dyDescent="0.4">
      <c r="A45" s="80">
        <v>35</v>
      </c>
      <c r="B45" s="80"/>
      <c r="C45" s="81"/>
      <c r="D45" s="82"/>
      <c r="E45" s="82"/>
      <c r="F45" s="81">
        <f t="shared" si="8"/>
        <v>1</v>
      </c>
      <c r="G45" s="83"/>
      <c r="H45" s="84"/>
      <c r="I45" s="22">
        <f>IF(H45="",0,(IF(H45=0,0,(IF(H45&lt;5,様式５添付【月数別値引】１総括表!$C$8,(IF(H45&lt;15,様式５添付【月数別値引】１総括表!$C$14,様式５添付【月数別値引】１総括表!$C$20)))))))</f>
        <v>0</v>
      </c>
      <c r="J45" s="22">
        <f t="shared" si="7"/>
        <v>0</v>
      </c>
      <c r="K45" s="83"/>
      <c r="L45" s="85"/>
      <c r="M45" s="85"/>
      <c r="N45" s="22">
        <f t="shared" si="1"/>
        <v>0</v>
      </c>
      <c r="O45" s="23" t="str">
        <f t="shared" si="5"/>
        <v>○</v>
      </c>
      <c r="P45" s="80"/>
    </row>
    <row r="46" spans="1:16" x14ac:dyDescent="0.4">
      <c r="A46" s="80">
        <v>36</v>
      </c>
      <c r="B46" s="80"/>
      <c r="C46" s="81"/>
      <c r="D46" s="82"/>
      <c r="E46" s="82"/>
      <c r="F46" s="81">
        <f t="shared" si="8"/>
        <v>1</v>
      </c>
      <c r="G46" s="83"/>
      <c r="H46" s="84"/>
      <c r="I46" s="22">
        <f>IF(H46="",0,(IF(H46=0,0,(IF(H46&lt;5,様式５添付【月数別値引】１総括表!$C$8,(IF(H46&lt;15,様式５添付【月数別値引】１総括表!$C$14,様式５添付【月数別値引】１総括表!$C$20)))))))</f>
        <v>0</v>
      </c>
      <c r="J46" s="22">
        <f t="shared" si="7"/>
        <v>0</v>
      </c>
      <c r="K46" s="83"/>
      <c r="L46" s="85"/>
      <c r="M46" s="85"/>
      <c r="N46" s="22">
        <f t="shared" si="1"/>
        <v>0</v>
      </c>
      <c r="O46" s="23" t="str">
        <f t="shared" si="5"/>
        <v>○</v>
      </c>
      <c r="P46" s="80"/>
    </row>
    <row r="47" spans="1:16" x14ac:dyDescent="0.4">
      <c r="A47" s="80">
        <v>37</v>
      </c>
      <c r="B47" s="80"/>
      <c r="C47" s="81"/>
      <c r="D47" s="82"/>
      <c r="E47" s="82"/>
      <c r="F47" s="81">
        <f t="shared" si="8"/>
        <v>1</v>
      </c>
      <c r="G47" s="83"/>
      <c r="H47" s="84"/>
      <c r="I47" s="22">
        <f>IF(H47="",0,(IF(H47=0,0,(IF(H47&lt;5,様式５添付【月数別値引】１総括表!$C$8,(IF(H47&lt;15,様式５添付【月数別値引】１総括表!$C$14,様式５添付【月数別値引】１総括表!$C$20)))))))</f>
        <v>0</v>
      </c>
      <c r="J47" s="22">
        <f t="shared" si="7"/>
        <v>0</v>
      </c>
      <c r="K47" s="83"/>
      <c r="L47" s="85"/>
      <c r="M47" s="85"/>
      <c r="N47" s="22">
        <f t="shared" si="1"/>
        <v>0</v>
      </c>
      <c r="O47" s="23" t="str">
        <f t="shared" si="5"/>
        <v>○</v>
      </c>
      <c r="P47" s="80"/>
    </row>
    <row r="48" spans="1:16" x14ac:dyDescent="0.4">
      <c r="A48" s="80">
        <v>38</v>
      </c>
      <c r="B48" s="80"/>
      <c r="C48" s="81"/>
      <c r="D48" s="82"/>
      <c r="E48" s="82"/>
      <c r="F48" s="81">
        <f t="shared" si="8"/>
        <v>1</v>
      </c>
      <c r="G48" s="83"/>
      <c r="H48" s="84"/>
      <c r="I48" s="22">
        <f>IF(H48="",0,(IF(H48=0,0,(IF(H48&lt;5,様式５添付【月数別値引】１総括表!$C$8,(IF(H48&lt;15,様式５添付【月数別値引】１総括表!$C$14,様式５添付【月数別値引】１総括表!$C$20)))))))</f>
        <v>0</v>
      </c>
      <c r="J48" s="22">
        <f t="shared" si="7"/>
        <v>0</v>
      </c>
      <c r="K48" s="83"/>
      <c r="L48" s="85"/>
      <c r="M48" s="85"/>
      <c r="N48" s="22">
        <f t="shared" si="1"/>
        <v>0</v>
      </c>
      <c r="O48" s="23" t="str">
        <f t="shared" si="5"/>
        <v>○</v>
      </c>
      <c r="P48" s="80"/>
    </row>
    <row r="49" spans="1:16" x14ac:dyDescent="0.4">
      <c r="A49" s="80">
        <v>39</v>
      </c>
      <c r="B49" s="80"/>
      <c r="C49" s="81"/>
      <c r="D49" s="82"/>
      <c r="E49" s="82"/>
      <c r="F49" s="81">
        <f t="shared" si="8"/>
        <v>1</v>
      </c>
      <c r="G49" s="83"/>
      <c r="H49" s="84"/>
      <c r="I49" s="22">
        <f>IF(H49="",0,(IF(H49=0,0,(IF(H49&lt;5,様式５添付【月数別値引】１総括表!$C$8,(IF(H49&lt;15,様式５添付【月数別値引】１総括表!$C$14,様式５添付【月数別値引】１総括表!$C$20)))))))</f>
        <v>0</v>
      </c>
      <c r="J49" s="22">
        <f t="shared" si="7"/>
        <v>0</v>
      </c>
      <c r="K49" s="83"/>
      <c r="L49" s="85"/>
      <c r="M49" s="85"/>
      <c r="N49" s="22">
        <f t="shared" si="1"/>
        <v>0</v>
      </c>
      <c r="O49" s="23" t="str">
        <f t="shared" si="5"/>
        <v>○</v>
      </c>
      <c r="P49" s="80"/>
    </row>
    <row r="50" spans="1:16" ht="19.5" thickBot="1" x14ac:dyDescent="0.45">
      <c r="A50" s="86">
        <v>40</v>
      </c>
      <c r="B50" s="86"/>
      <c r="C50" s="87"/>
      <c r="D50" s="88"/>
      <c r="E50" s="88"/>
      <c r="F50" s="87">
        <f t="shared" si="8"/>
        <v>1</v>
      </c>
      <c r="G50" s="62"/>
      <c r="H50" s="89"/>
      <c r="I50" s="48">
        <f>IF(H50="",0,(IF(H50=0,0,(IF(H50&lt;5,様式５添付【月数別値引】１総括表!$C$8,(IF(H50&lt;15,様式５添付【月数別値引】１総括表!$C$14,様式５添付【月数別値引】１総括表!$C$20)))))))</f>
        <v>0</v>
      </c>
      <c r="J50" s="48">
        <f t="shared" si="7"/>
        <v>0</v>
      </c>
      <c r="K50" s="62"/>
      <c r="L50" s="90"/>
      <c r="M50" s="90"/>
      <c r="N50" s="48">
        <f t="shared" si="1"/>
        <v>0</v>
      </c>
      <c r="O50" s="91" t="str">
        <f t="shared" si="5"/>
        <v>○</v>
      </c>
      <c r="P50" s="86"/>
    </row>
    <row r="51" spans="1:16" x14ac:dyDescent="0.4">
      <c r="A51" s="72">
        <v>41</v>
      </c>
      <c r="B51" s="72"/>
      <c r="C51" s="73"/>
      <c r="D51" s="74"/>
      <c r="E51" s="74"/>
      <c r="F51" s="73">
        <f t="shared" si="8"/>
        <v>1</v>
      </c>
      <c r="G51" s="75"/>
      <c r="H51" s="76"/>
      <c r="I51" s="77">
        <f>IF(H51="",0,(IF(H51=0,0,(IF(H51&lt;5,様式５添付【月数別値引】１総括表!$C$8,(IF(H51&lt;15,様式５添付【月数別値引】１総括表!$C$14,様式５添付【月数別値引】１総括表!$C$20)))))))</f>
        <v>0</v>
      </c>
      <c r="J51" s="77">
        <f t="shared" si="7"/>
        <v>0</v>
      </c>
      <c r="K51" s="75"/>
      <c r="L51" s="78"/>
      <c r="M51" s="78"/>
      <c r="N51" s="77">
        <f t="shared" ref="N51:N60" si="9">L51-M51</f>
        <v>0</v>
      </c>
      <c r="O51" s="79" t="str">
        <f t="shared" si="5"/>
        <v>○</v>
      </c>
      <c r="P51" s="72"/>
    </row>
    <row r="52" spans="1:16" x14ac:dyDescent="0.4">
      <c r="A52" s="80">
        <v>42</v>
      </c>
      <c r="B52" s="80"/>
      <c r="C52" s="81"/>
      <c r="D52" s="82"/>
      <c r="E52" s="82"/>
      <c r="F52" s="81">
        <f t="shared" si="8"/>
        <v>1</v>
      </c>
      <c r="G52" s="83"/>
      <c r="H52" s="84"/>
      <c r="I52" s="22">
        <f>IF(H52="",0,(IF(H52=0,0,(IF(H52&lt;5,様式５添付【月数別値引】１総括表!$C$8,(IF(H52&lt;15,様式５添付【月数別値引】１総括表!$C$14,様式５添付【月数別値引】１総括表!$C$20)))))))</f>
        <v>0</v>
      </c>
      <c r="J52" s="22">
        <f t="shared" si="7"/>
        <v>0</v>
      </c>
      <c r="K52" s="83"/>
      <c r="L52" s="85"/>
      <c r="M52" s="85"/>
      <c r="N52" s="22">
        <f t="shared" si="9"/>
        <v>0</v>
      </c>
      <c r="O52" s="23" t="str">
        <f t="shared" si="5"/>
        <v>○</v>
      </c>
      <c r="P52" s="80"/>
    </row>
    <row r="53" spans="1:16" x14ac:dyDescent="0.4">
      <c r="A53" s="80">
        <v>43</v>
      </c>
      <c r="B53" s="80"/>
      <c r="C53" s="81"/>
      <c r="D53" s="82"/>
      <c r="E53" s="82"/>
      <c r="F53" s="81">
        <f t="shared" si="8"/>
        <v>1</v>
      </c>
      <c r="G53" s="83"/>
      <c r="H53" s="84"/>
      <c r="I53" s="22">
        <f>IF(H53="",0,(IF(H53=0,0,(IF(H53&lt;5,様式５添付【月数別値引】１総括表!$C$8,(IF(H53&lt;15,様式５添付【月数別値引】１総括表!$C$14,様式５添付【月数別値引】１総括表!$C$20)))))))</f>
        <v>0</v>
      </c>
      <c r="J53" s="22">
        <f t="shared" si="7"/>
        <v>0</v>
      </c>
      <c r="K53" s="83"/>
      <c r="L53" s="85"/>
      <c r="M53" s="85"/>
      <c r="N53" s="22">
        <f t="shared" si="9"/>
        <v>0</v>
      </c>
      <c r="O53" s="23" t="str">
        <f t="shared" si="5"/>
        <v>○</v>
      </c>
      <c r="P53" s="80"/>
    </row>
    <row r="54" spans="1:16" x14ac:dyDescent="0.4">
      <c r="A54" s="80">
        <v>44</v>
      </c>
      <c r="B54" s="80"/>
      <c r="C54" s="81"/>
      <c r="D54" s="82"/>
      <c r="E54" s="82"/>
      <c r="F54" s="81">
        <f t="shared" si="8"/>
        <v>1</v>
      </c>
      <c r="G54" s="83"/>
      <c r="H54" s="84"/>
      <c r="I54" s="22">
        <f>IF(H54="",0,(IF(H54=0,0,(IF(H54&lt;5,様式５添付【月数別値引】１総括表!$C$8,(IF(H54&lt;15,様式５添付【月数別値引】１総括表!$C$14,様式５添付【月数別値引】１総括表!$C$20)))))))</f>
        <v>0</v>
      </c>
      <c r="J54" s="22">
        <f t="shared" si="7"/>
        <v>0</v>
      </c>
      <c r="K54" s="83"/>
      <c r="L54" s="85"/>
      <c r="M54" s="85"/>
      <c r="N54" s="22">
        <f t="shared" si="9"/>
        <v>0</v>
      </c>
      <c r="O54" s="23" t="str">
        <f t="shared" si="5"/>
        <v>○</v>
      </c>
      <c r="P54" s="80"/>
    </row>
    <row r="55" spans="1:16" x14ac:dyDescent="0.4">
      <c r="A55" s="80">
        <v>45</v>
      </c>
      <c r="B55" s="80"/>
      <c r="C55" s="81"/>
      <c r="D55" s="82"/>
      <c r="E55" s="82"/>
      <c r="F55" s="81">
        <f t="shared" si="8"/>
        <v>1</v>
      </c>
      <c r="G55" s="83"/>
      <c r="H55" s="84"/>
      <c r="I55" s="22">
        <f>IF(H55="",0,(IF(H55=0,0,(IF(H55&lt;5,様式５添付【月数別値引】１総括表!$C$8,(IF(H55&lt;15,様式５添付【月数別値引】１総括表!$C$14,様式５添付【月数別値引】１総括表!$C$20)))))))</f>
        <v>0</v>
      </c>
      <c r="J55" s="22">
        <f t="shared" si="7"/>
        <v>0</v>
      </c>
      <c r="K55" s="83"/>
      <c r="L55" s="85"/>
      <c r="M55" s="85"/>
      <c r="N55" s="22">
        <f t="shared" si="9"/>
        <v>0</v>
      </c>
      <c r="O55" s="23" t="str">
        <f t="shared" si="5"/>
        <v>○</v>
      </c>
      <c r="P55" s="80"/>
    </row>
    <row r="56" spans="1:16" x14ac:dyDescent="0.4">
      <c r="A56" s="80">
        <v>46</v>
      </c>
      <c r="B56" s="80"/>
      <c r="C56" s="81"/>
      <c r="D56" s="82"/>
      <c r="E56" s="82"/>
      <c r="F56" s="81">
        <f t="shared" si="8"/>
        <v>1</v>
      </c>
      <c r="G56" s="83"/>
      <c r="H56" s="84"/>
      <c r="I56" s="22">
        <f>IF(H56="",0,(IF(H56=0,0,(IF(H56&lt;5,様式５添付【月数別値引】１総括表!$C$8,(IF(H56&lt;15,様式５添付【月数別値引】１総括表!$C$14,様式５添付【月数別値引】１総括表!$C$20)))))))</f>
        <v>0</v>
      </c>
      <c r="J56" s="22">
        <f t="shared" si="7"/>
        <v>0</v>
      </c>
      <c r="K56" s="83"/>
      <c r="L56" s="85"/>
      <c r="M56" s="85"/>
      <c r="N56" s="22">
        <f t="shared" si="9"/>
        <v>0</v>
      </c>
      <c r="O56" s="23" t="str">
        <f t="shared" si="5"/>
        <v>○</v>
      </c>
      <c r="P56" s="80"/>
    </row>
    <row r="57" spans="1:16" x14ac:dyDescent="0.4">
      <c r="A57" s="80">
        <v>47</v>
      </c>
      <c r="B57" s="80"/>
      <c r="C57" s="81"/>
      <c r="D57" s="82"/>
      <c r="E57" s="82"/>
      <c r="F57" s="81">
        <f t="shared" si="8"/>
        <v>1</v>
      </c>
      <c r="G57" s="83"/>
      <c r="H57" s="84"/>
      <c r="I57" s="22">
        <f>IF(H57="",0,(IF(H57=0,0,(IF(H57&lt;5,様式５添付【月数別値引】１総括表!$C$8,(IF(H57&lt;15,様式５添付【月数別値引】１総括表!$C$14,様式５添付【月数別値引】１総括表!$C$20)))))))</f>
        <v>0</v>
      </c>
      <c r="J57" s="22">
        <f t="shared" si="7"/>
        <v>0</v>
      </c>
      <c r="K57" s="83"/>
      <c r="L57" s="85"/>
      <c r="M57" s="85"/>
      <c r="N57" s="22">
        <f t="shared" si="9"/>
        <v>0</v>
      </c>
      <c r="O57" s="23" t="str">
        <f t="shared" si="5"/>
        <v>○</v>
      </c>
      <c r="P57" s="80"/>
    </row>
    <row r="58" spans="1:16" x14ac:dyDescent="0.4">
      <c r="A58" s="80">
        <v>48</v>
      </c>
      <c r="B58" s="80"/>
      <c r="C58" s="81"/>
      <c r="D58" s="82"/>
      <c r="E58" s="82"/>
      <c r="F58" s="81">
        <f t="shared" si="8"/>
        <v>1</v>
      </c>
      <c r="G58" s="83"/>
      <c r="H58" s="84"/>
      <c r="I58" s="22">
        <f>IF(H58="",0,(IF(H58=0,0,(IF(H58&lt;5,様式５添付【月数別値引】１総括表!$C$8,(IF(H58&lt;15,様式５添付【月数別値引】１総括表!$C$14,様式５添付【月数別値引】１総括表!$C$20)))))))</f>
        <v>0</v>
      </c>
      <c r="J58" s="22">
        <f t="shared" si="7"/>
        <v>0</v>
      </c>
      <c r="K58" s="83"/>
      <c r="L58" s="85"/>
      <c r="M58" s="85"/>
      <c r="N58" s="22">
        <f t="shared" si="9"/>
        <v>0</v>
      </c>
      <c r="O58" s="23" t="str">
        <f t="shared" si="5"/>
        <v>○</v>
      </c>
      <c r="P58" s="80"/>
    </row>
    <row r="59" spans="1:16" x14ac:dyDescent="0.4">
      <c r="A59" s="80">
        <v>49</v>
      </c>
      <c r="B59" s="80"/>
      <c r="C59" s="81"/>
      <c r="D59" s="82"/>
      <c r="E59" s="82"/>
      <c r="F59" s="81">
        <f t="shared" si="8"/>
        <v>1</v>
      </c>
      <c r="G59" s="83"/>
      <c r="H59" s="84"/>
      <c r="I59" s="22">
        <f>IF(H59="",0,(IF(H59=0,0,(IF(H59&lt;5,様式５添付【月数別値引】１総括表!$C$8,(IF(H59&lt;15,様式５添付【月数別値引】１総括表!$C$14,様式５添付【月数別値引】１総括表!$C$20)))))))</f>
        <v>0</v>
      </c>
      <c r="J59" s="22">
        <f t="shared" si="7"/>
        <v>0</v>
      </c>
      <c r="K59" s="83"/>
      <c r="L59" s="85"/>
      <c r="M59" s="85"/>
      <c r="N59" s="22">
        <f t="shared" si="9"/>
        <v>0</v>
      </c>
      <c r="O59" s="23" t="str">
        <f t="shared" si="5"/>
        <v>○</v>
      </c>
      <c r="P59" s="80"/>
    </row>
    <row r="60" spans="1:16" ht="19.5" thickBot="1" x14ac:dyDescent="0.45">
      <c r="A60" s="86">
        <v>50</v>
      </c>
      <c r="B60" s="86"/>
      <c r="C60" s="87"/>
      <c r="D60" s="88"/>
      <c r="E60" s="88"/>
      <c r="F60" s="87">
        <f t="shared" si="8"/>
        <v>1</v>
      </c>
      <c r="G60" s="62"/>
      <c r="H60" s="89"/>
      <c r="I60" s="48">
        <f>IF(H60="",0,(IF(H60=0,0,(IF(H60&lt;5,様式５添付【月数別値引】１総括表!$C$8,(IF(H60&lt;15,様式５添付【月数別値引】１総括表!$C$14,様式５添付【月数別値引】１総括表!$C$20)))))))</f>
        <v>0</v>
      </c>
      <c r="J60" s="48">
        <f t="shared" si="7"/>
        <v>0</v>
      </c>
      <c r="K60" s="62"/>
      <c r="L60" s="90"/>
      <c r="M60" s="90"/>
      <c r="N60" s="48">
        <f t="shared" si="9"/>
        <v>0</v>
      </c>
      <c r="O60" s="91" t="str">
        <f t="shared" si="5"/>
        <v>○</v>
      </c>
      <c r="P60" s="86"/>
    </row>
    <row r="62" spans="1:16" x14ac:dyDescent="0.4">
      <c r="C62" s="28" t="s">
        <v>9</v>
      </c>
      <c r="H62" s="6">
        <f>SUM(H11:H60)</f>
        <v>236.20000000000005</v>
      </c>
      <c r="I62" s="60"/>
      <c r="J62" s="6">
        <f>SUM(J11:J60)</f>
        <v>64200</v>
      </c>
      <c r="L62" s="6">
        <f>SUM(L11:L60)</f>
        <v>265200</v>
      </c>
      <c r="M62" s="6">
        <f>SUM(M11:M60)</f>
        <v>201500</v>
      </c>
      <c r="N62" s="6">
        <f>SUM(N11:N60)</f>
        <v>63700</v>
      </c>
      <c r="O62" s="31"/>
    </row>
  </sheetData>
  <mergeCells count="4">
    <mergeCell ref="N3:O3"/>
    <mergeCell ref="K5:N5"/>
    <mergeCell ref="D5:F5"/>
    <mergeCell ref="G5:J5"/>
  </mergeCells>
  <phoneticPr fontId="1"/>
  <conditionalFormatting sqref="O9 O51:O60">
    <cfRule type="cellIs" dxfId="3" priority="4" operator="equal">
      <formula>$O$9</formula>
    </cfRule>
  </conditionalFormatting>
  <conditionalFormatting sqref="O9">
    <cfRule type="cellIs" dxfId="2" priority="3" operator="equal">
      <formula>$O$10</formula>
    </cfRule>
  </conditionalFormatting>
  <conditionalFormatting sqref="O21:O50">
    <cfRule type="cellIs" dxfId="1" priority="2" operator="equal">
      <formula>$O$9</formula>
    </cfRule>
  </conditionalFormatting>
  <conditionalFormatting sqref="O11:O20">
    <cfRule type="cellIs" dxfId="0" priority="1" operator="equal">
      <formula>$O$9</formula>
    </cfRule>
  </conditionalFormatting>
  <pageMargins left="0.70866141732283472" right="0.70866141732283472" top="0.74803149606299213" bottom="0.74803149606299213" header="0.31496062992125984" footer="0.31496062992125984"/>
  <pageSetup paperSize="9" scale="55"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様式５添付【月数別値引】１総括表</vt:lpstr>
      <vt:lpstr>様式５添付【月数別値引】２一覧</vt:lpstr>
      <vt:lpstr>様式５添付【月数別値引】１総括表!Print_Area</vt:lpstr>
      <vt:lpstr>様式５添付【月数別値引】２一覧!Print_Area</vt:lpstr>
      <vt:lpstr>様式５添付【月数別値引】２一覧!Print_Titles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2023-07-24T04:24:46Z</cp:lastPrinted>
  <dcterms:created xsi:type="dcterms:W3CDTF">2022-12-22T12:54:10Z</dcterms:created>
  <dcterms:modified xsi:type="dcterms:W3CDTF">2023-08-09T11:09:03Z</dcterms:modified>
</cp:coreProperties>
</file>