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youkou-m\Desktop\一時ファイル\zip\"/>
    </mc:Choice>
  </mc:AlternateContent>
  <xr:revisionPtr revIDLastSave="0" documentId="13_ncr:1_{4E70549D-A649-48EA-A5B2-1FCB03EDC0EE}" xr6:coauthVersionLast="47" xr6:coauthVersionMax="47" xr10:uidLastSave="{00000000-0000-0000-0000-000000000000}"/>
  <bookViews>
    <workbookView xWindow="28785" yWindow="-16320" windowWidth="29040" windowHeight="15840" xr2:uid="{00000000-000D-0000-FFFF-FFFF00000000}"/>
  </bookViews>
  <sheets>
    <sheet name="経費按分計算書サンプル" sheetId="2" r:id="rId1"/>
  </sheets>
  <definedNames>
    <definedName name="_xlnm.Print_Area" localSheetId="0">経費按分計算書サンプル!$A$1:$E$134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8" i="2" l="1"/>
  <c r="B62" i="2"/>
  <c r="B61" i="2"/>
  <c r="B60" i="2"/>
  <c r="B59" i="2"/>
  <c r="B58" i="2"/>
  <c r="D9" i="2" l="1"/>
  <c r="D36" i="2" l="1"/>
  <c r="D49" i="2"/>
  <c r="D48" i="2"/>
  <c r="D47" i="2"/>
  <c r="D46" i="2"/>
  <c r="D45" i="2"/>
  <c r="C44" i="2"/>
  <c r="B50" i="2"/>
  <c r="C35" i="2"/>
  <c r="C30" i="2"/>
  <c r="B30" i="2"/>
  <c r="C14" i="2"/>
  <c r="B21" i="2"/>
  <c r="B22" i="2" s="1"/>
  <c r="D44" i="2" l="1"/>
  <c r="D50" i="2" s="1"/>
  <c r="D24" i="2"/>
  <c r="B73" i="2"/>
  <c r="B72" i="2"/>
  <c r="B71" i="2"/>
  <c r="C36" i="2"/>
  <c r="C38" i="2" s="1"/>
  <c r="D83" i="2" s="1"/>
  <c r="D91" i="2" s="1"/>
  <c r="B36" i="2"/>
  <c r="B38" i="2" s="1"/>
  <c r="C83" i="2" s="1"/>
  <c r="C91" i="2" s="1"/>
  <c r="C50" i="2"/>
  <c r="C115" i="2" l="1"/>
  <c r="C61" i="2"/>
  <c r="C58" i="2"/>
  <c r="B113" i="2"/>
  <c r="B124" i="2" s="1"/>
  <c r="C60" i="2"/>
  <c r="C62" i="2"/>
  <c r="B112" i="2"/>
  <c r="B57" i="2"/>
  <c r="B70" i="2" s="1"/>
  <c r="C59" i="2"/>
  <c r="C57" i="2"/>
  <c r="C126" i="2"/>
  <c r="B123" i="2"/>
  <c r="C70" i="2"/>
  <c r="B74" i="2"/>
  <c r="B75" i="2"/>
  <c r="D57" i="2" l="1"/>
  <c r="C63" i="2"/>
  <c r="D59" i="2"/>
  <c r="C72" i="2"/>
  <c r="D72" i="2" s="1"/>
  <c r="D58" i="2"/>
  <c r="C71" i="2"/>
  <c r="D71" i="2" s="1"/>
  <c r="B76" i="2"/>
  <c r="B63" i="2"/>
  <c r="C75" i="2"/>
  <c r="D75" i="2" s="1"/>
  <c r="D62" i="2"/>
  <c r="C73" i="2"/>
  <c r="D73" i="2" s="1"/>
  <c r="D60" i="2"/>
  <c r="D61" i="2"/>
  <c r="C74" i="2"/>
  <c r="D74" i="2" s="1"/>
  <c r="C76" i="2" l="1"/>
  <c r="D70" i="2"/>
  <c r="D63" i="2"/>
  <c r="D76" i="2"/>
</calcChain>
</file>

<file path=xl/sharedStrings.xml><?xml version="1.0" encoding="utf-8"?>
<sst xmlns="http://schemas.openxmlformats.org/spreadsheetml/2006/main" count="131" uniqueCount="71">
  <si>
    <t>合計</t>
    <rPh sb="0" eb="2">
      <t>ゴウケイ</t>
    </rPh>
    <phoneticPr fontId="1"/>
  </si>
  <si>
    <t>➀建築工事</t>
    <rPh sb="1" eb="3">
      <t>ケンチク</t>
    </rPh>
    <rPh sb="3" eb="5">
      <t>コウジ</t>
    </rPh>
    <phoneticPr fontId="1"/>
  </si>
  <si>
    <t>②電気工事</t>
    <rPh sb="1" eb="3">
      <t>デンキ</t>
    </rPh>
    <rPh sb="3" eb="5">
      <t>コウジ</t>
    </rPh>
    <phoneticPr fontId="1"/>
  </si>
  <si>
    <t>③空調設備工事</t>
    <rPh sb="1" eb="3">
      <t>クウチョウ</t>
    </rPh>
    <rPh sb="3" eb="5">
      <t>セツビ</t>
    </rPh>
    <rPh sb="5" eb="7">
      <t>コウジ</t>
    </rPh>
    <phoneticPr fontId="1"/>
  </si>
  <si>
    <t>⑤昇降機設備工事</t>
    <rPh sb="1" eb="4">
      <t>ショウコウキ</t>
    </rPh>
    <rPh sb="4" eb="6">
      <t>セツビ</t>
    </rPh>
    <rPh sb="6" eb="8">
      <t>コウジ</t>
    </rPh>
    <phoneticPr fontId="1"/>
  </si>
  <si>
    <t>⑥屋外施設工事</t>
    <rPh sb="1" eb="3">
      <t>オクガイ</t>
    </rPh>
    <rPh sb="3" eb="5">
      <t>シセツ</t>
    </rPh>
    <rPh sb="5" eb="7">
      <t>コウジ</t>
    </rPh>
    <phoneticPr fontId="1"/>
  </si>
  <si>
    <t>⑦共通費</t>
    <rPh sb="1" eb="3">
      <t>キョウツウ</t>
    </rPh>
    <rPh sb="3" eb="4">
      <t>ヒ</t>
    </rPh>
    <phoneticPr fontId="1"/>
  </si>
  <si>
    <t>⑧消費税相当額</t>
    <rPh sb="1" eb="4">
      <t>ショウヒゼイ</t>
    </rPh>
    <rPh sb="4" eb="6">
      <t>ソウトウ</t>
    </rPh>
    <rPh sb="6" eb="7">
      <t>ガク</t>
    </rPh>
    <phoneticPr fontId="1"/>
  </si>
  <si>
    <t>内訳金額</t>
    <rPh sb="0" eb="2">
      <t>ウチワケ</t>
    </rPh>
    <rPh sb="2" eb="4">
      <t>キンガク</t>
    </rPh>
    <phoneticPr fontId="1"/>
  </si>
  <si>
    <t>合計</t>
    <rPh sb="0" eb="2">
      <t>ゴウケイ</t>
    </rPh>
    <phoneticPr fontId="1"/>
  </si>
  <si>
    <t>④衛生設備工事</t>
    <rPh sb="1" eb="3">
      <t>エイセイ</t>
    </rPh>
    <rPh sb="3" eb="5">
      <t>セツビ</t>
    </rPh>
    <rPh sb="5" eb="7">
      <t>コウジ</t>
    </rPh>
    <phoneticPr fontId="1"/>
  </si>
  <si>
    <t>　※共通費：共通仮設費、現場管理費、一般管理費</t>
    <rPh sb="2" eb="4">
      <t>キョウツウ</t>
    </rPh>
    <rPh sb="4" eb="5">
      <t>ヒ</t>
    </rPh>
    <rPh sb="6" eb="8">
      <t>キョウツウ</t>
    </rPh>
    <rPh sb="8" eb="10">
      <t>カセツ</t>
    </rPh>
    <rPh sb="10" eb="11">
      <t>ヒ</t>
    </rPh>
    <rPh sb="12" eb="14">
      <t>ゲンバ</t>
    </rPh>
    <rPh sb="14" eb="17">
      <t>カンリヒ</t>
    </rPh>
    <rPh sb="18" eb="20">
      <t>イッパン</t>
    </rPh>
    <rPh sb="20" eb="23">
      <t>カンリヒ</t>
    </rPh>
    <phoneticPr fontId="1"/>
  </si>
  <si>
    <t>　既存建物面積</t>
    <rPh sb="1" eb="3">
      <t>キゾン</t>
    </rPh>
    <rPh sb="3" eb="5">
      <t>タテモノ</t>
    </rPh>
    <rPh sb="5" eb="7">
      <t>メンセキ</t>
    </rPh>
    <phoneticPr fontId="1"/>
  </si>
  <si>
    <t>　新築建物面積</t>
    <rPh sb="1" eb="3">
      <t>シンチク</t>
    </rPh>
    <rPh sb="3" eb="5">
      <t>タテモノ</t>
    </rPh>
    <rPh sb="5" eb="7">
      <t>メンセキ</t>
    </rPh>
    <phoneticPr fontId="1"/>
  </si>
  <si>
    <t>（３）直接工事費（補助対象範囲のみ）＋共通費＋消費税</t>
    <rPh sb="3" eb="5">
      <t>チョクセツ</t>
    </rPh>
    <rPh sb="5" eb="8">
      <t>コウジヒ</t>
    </rPh>
    <rPh sb="9" eb="11">
      <t>ホジョ</t>
    </rPh>
    <rPh sb="11" eb="13">
      <t>タイショウ</t>
    </rPh>
    <rPh sb="13" eb="15">
      <t>ハンイ</t>
    </rPh>
    <rPh sb="19" eb="21">
      <t>キョウツウ</t>
    </rPh>
    <rPh sb="21" eb="22">
      <t>ヒ</t>
    </rPh>
    <rPh sb="23" eb="26">
      <t>ショウヒゼイ</t>
    </rPh>
    <phoneticPr fontId="1"/>
  </si>
  <si>
    <t>（４）（３）のうち補助対象面積相当額</t>
    <rPh sb="9" eb="11">
      <t>ホジョ</t>
    </rPh>
    <rPh sb="11" eb="13">
      <t>タイショウ</t>
    </rPh>
    <rPh sb="13" eb="15">
      <t>メンセキ</t>
    </rPh>
    <rPh sb="15" eb="17">
      <t>ソウトウ</t>
    </rPh>
    <rPh sb="17" eb="18">
      <t>ガク</t>
    </rPh>
    <phoneticPr fontId="1"/>
  </si>
  <si>
    <t>×80％</t>
    <phoneticPr fontId="1"/>
  </si>
  <si>
    <t>（１）一般工事費の算出</t>
    <rPh sb="3" eb="5">
      <t>イッパン</t>
    </rPh>
    <rPh sb="5" eb="8">
      <t>コウジヒ</t>
    </rPh>
    <rPh sb="9" eb="11">
      <t>サンシュツ</t>
    </rPh>
    <phoneticPr fontId="1"/>
  </si>
  <si>
    <t>補助対象面積</t>
    <rPh sb="0" eb="2">
      <t>ホジョ</t>
    </rPh>
    <rPh sb="2" eb="4">
      <t>タイショウ</t>
    </rPh>
    <rPh sb="4" eb="6">
      <t>メンセキ</t>
    </rPh>
    <phoneticPr fontId="1"/>
  </si>
  <si>
    <t>（２）特殊工事費の算出</t>
    <rPh sb="3" eb="5">
      <t>トクシュ</t>
    </rPh>
    <rPh sb="5" eb="8">
      <t>コウジヒ</t>
    </rPh>
    <rPh sb="9" eb="11">
      <t>サンシュツ</t>
    </rPh>
    <phoneticPr fontId="1"/>
  </si>
  <si>
    <t>【機械】</t>
    <rPh sb="1" eb="3">
      <t>キカイ</t>
    </rPh>
    <phoneticPr fontId="1"/>
  </si>
  <si>
    <t>建物種別単価</t>
    <rPh sb="0" eb="2">
      <t>タテモノ</t>
    </rPh>
    <rPh sb="2" eb="4">
      <t>シュベツ</t>
    </rPh>
    <rPh sb="4" eb="6">
      <t>タンカ</t>
    </rPh>
    <phoneticPr fontId="1"/>
  </si>
  <si>
    <t>地域別補正係数</t>
    <rPh sb="0" eb="2">
      <t>チイキ</t>
    </rPh>
    <rPh sb="2" eb="3">
      <t>ベツ</t>
    </rPh>
    <rPh sb="3" eb="5">
      <t>ホセイ</t>
    </rPh>
    <rPh sb="5" eb="7">
      <t>ケイスウ</t>
    </rPh>
    <phoneticPr fontId="1"/>
  </si>
  <si>
    <t>補正後単価</t>
    <rPh sb="0" eb="2">
      <t>ホセイ</t>
    </rPh>
    <rPh sb="2" eb="3">
      <t>ゴ</t>
    </rPh>
    <rPh sb="3" eb="5">
      <t>タンカ</t>
    </rPh>
    <phoneticPr fontId="1"/>
  </si>
  <si>
    <t>一般工事費</t>
    <rPh sb="0" eb="2">
      <t>イッパン</t>
    </rPh>
    <rPh sb="2" eb="5">
      <t>コウジヒ</t>
    </rPh>
    <phoneticPr fontId="1"/>
  </si>
  <si>
    <t>東京</t>
    <rPh sb="0" eb="2">
      <t>トウキョウ</t>
    </rPh>
    <phoneticPr fontId="1"/>
  </si>
  <si>
    <t>千円/㎡</t>
    <rPh sb="0" eb="2">
      <t>センエン</t>
    </rPh>
    <phoneticPr fontId="1"/>
  </si>
  <si>
    <t>※特殊工事費については、一般工事費と同様に算出。ただし、一般工事費と同様に算出すると実際の支払い額との乖離が大きくなる場合には以下のように、年度毎に実施する特殊工事費に応じて算出する。</t>
    <rPh sb="1" eb="3">
      <t>トクシュ</t>
    </rPh>
    <rPh sb="3" eb="6">
      <t>コウジヒ</t>
    </rPh>
    <rPh sb="12" eb="14">
      <t>イッパン</t>
    </rPh>
    <rPh sb="14" eb="17">
      <t>コウジヒ</t>
    </rPh>
    <rPh sb="18" eb="20">
      <t>ドウヨウ</t>
    </rPh>
    <rPh sb="21" eb="23">
      <t>サンシュツ</t>
    </rPh>
    <rPh sb="28" eb="30">
      <t>イッパン</t>
    </rPh>
    <rPh sb="30" eb="33">
      <t>コウジヒ</t>
    </rPh>
    <rPh sb="34" eb="36">
      <t>ドウヨウ</t>
    </rPh>
    <rPh sb="37" eb="39">
      <t>サンシュツ</t>
    </rPh>
    <rPh sb="42" eb="44">
      <t>ジッサイ</t>
    </rPh>
    <rPh sb="45" eb="47">
      <t>シハラ</t>
    </rPh>
    <rPh sb="48" eb="49">
      <t>ガク</t>
    </rPh>
    <rPh sb="51" eb="53">
      <t>カイリ</t>
    </rPh>
    <rPh sb="54" eb="55">
      <t>オオ</t>
    </rPh>
    <rPh sb="59" eb="61">
      <t>バアイ</t>
    </rPh>
    <rPh sb="63" eb="65">
      <t>イカ</t>
    </rPh>
    <rPh sb="70" eb="72">
      <t>ネンド</t>
    </rPh>
    <rPh sb="72" eb="73">
      <t>ゴト</t>
    </rPh>
    <rPh sb="74" eb="76">
      <t>ジッシ</t>
    </rPh>
    <rPh sb="78" eb="80">
      <t>トクシュ</t>
    </rPh>
    <rPh sb="80" eb="83">
      <t>コウジヒ</t>
    </rPh>
    <rPh sb="84" eb="85">
      <t>オウ</t>
    </rPh>
    <rPh sb="87" eb="89">
      <t>サンシュツ</t>
    </rPh>
    <phoneticPr fontId="1"/>
  </si>
  <si>
    <t>（１）各年度毎の直接工事費</t>
    <rPh sb="3" eb="6">
      <t>カクネンド</t>
    </rPh>
    <rPh sb="6" eb="7">
      <t>ゴト</t>
    </rPh>
    <rPh sb="8" eb="10">
      <t>チョクセツ</t>
    </rPh>
    <rPh sb="10" eb="13">
      <t>コウジヒ</t>
    </rPh>
    <phoneticPr fontId="1"/>
  </si>
  <si>
    <t>２．共通費率の算出</t>
    <rPh sb="2" eb="4">
      <t>キョウツウ</t>
    </rPh>
    <rPh sb="4" eb="5">
      <t>ヒ</t>
    </rPh>
    <rPh sb="5" eb="6">
      <t>リツ</t>
    </rPh>
    <rPh sb="7" eb="9">
      <t>サンシュツ</t>
    </rPh>
    <phoneticPr fontId="1"/>
  </si>
  <si>
    <t>１．補助対象面積が占める割合</t>
    <rPh sb="2" eb="4">
      <t>ホジョ</t>
    </rPh>
    <rPh sb="4" eb="6">
      <t>タイショウ</t>
    </rPh>
    <rPh sb="6" eb="8">
      <t>メンセキ</t>
    </rPh>
    <rPh sb="9" eb="10">
      <t>シ</t>
    </rPh>
    <rPh sb="12" eb="14">
      <t>ワリアイ</t>
    </rPh>
    <phoneticPr fontId="1"/>
  </si>
  <si>
    <t>直接工事費合計</t>
    <rPh sb="0" eb="2">
      <t>チョクセツ</t>
    </rPh>
    <rPh sb="2" eb="5">
      <t>コウジヒ</t>
    </rPh>
    <rPh sb="5" eb="7">
      <t>ゴウケイ</t>
    </rPh>
    <phoneticPr fontId="1"/>
  </si>
  <si>
    <t>　→各年度の割合</t>
    <rPh sb="2" eb="5">
      <t>カクネンド</t>
    </rPh>
    <rPh sb="6" eb="8">
      <t>ワリアイ</t>
    </rPh>
    <phoneticPr fontId="1"/>
  </si>
  <si>
    <t>　→直接工事費に対する共通費の割合（=⑦/➀〜⑥）</t>
    <rPh sb="2" eb="4">
      <t>チョクセツ</t>
    </rPh>
    <rPh sb="4" eb="7">
      <t>コウジヒ</t>
    </rPh>
    <rPh sb="8" eb="9">
      <t>タイ</t>
    </rPh>
    <rPh sb="11" eb="13">
      <t>キョウツウ</t>
    </rPh>
    <rPh sb="13" eb="14">
      <t>ヒ</t>
    </rPh>
    <rPh sb="15" eb="17">
      <t>ワリアイ</t>
    </rPh>
    <phoneticPr fontId="1"/>
  </si>
  <si>
    <t>　→新築建物面積に対する既存建物面積の割合</t>
    <rPh sb="2" eb="4">
      <t>シンチク</t>
    </rPh>
    <rPh sb="4" eb="6">
      <t>タテモノ</t>
    </rPh>
    <rPh sb="6" eb="8">
      <t>メンセキ</t>
    </rPh>
    <rPh sb="9" eb="10">
      <t>タイ</t>
    </rPh>
    <rPh sb="12" eb="14">
      <t>キゾン</t>
    </rPh>
    <rPh sb="14" eb="16">
      <t>タテモノ</t>
    </rPh>
    <rPh sb="16" eb="18">
      <t>メンセキ</t>
    </rPh>
    <rPh sb="19" eb="21">
      <t>ワリアイ</t>
    </rPh>
    <phoneticPr fontId="1"/>
  </si>
  <si>
    <t>（２）各年度の直接工事費（補助対象範囲のみ）</t>
    <rPh sb="3" eb="6">
      <t>カクネンド</t>
    </rPh>
    <rPh sb="7" eb="9">
      <t>チョクセツ</t>
    </rPh>
    <rPh sb="9" eb="12">
      <t>コウジヒ</t>
    </rPh>
    <rPh sb="13" eb="15">
      <t>ホジョ</t>
    </rPh>
    <rPh sb="15" eb="17">
      <t>タイショウ</t>
    </rPh>
    <rPh sb="17" eb="19">
      <t>ハンイ</t>
    </rPh>
    <phoneticPr fontId="1"/>
  </si>
  <si>
    <t>（１）から直接工事費のうち補助対象外工事を除外</t>
    <rPh sb="5" eb="7">
      <t>チョクセツ</t>
    </rPh>
    <rPh sb="7" eb="10">
      <t>コウジヒ</t>
    </rPh>
    <rPh sb="13" eb="15">
      <t>ホジョ</t>
    </rPh>
    <rPh sb="15" eb="17">
      <t>タイショウ</t>
    </rPh>
    <rPh sb="17" eb="18">
      <t>ガイ</t>
    </rPh>
    <rPh sb="18" eb="20">
      <t>コウジ</t>
    </rPh>
    <rPh sb="21" eb="23">
      <t>ジョガイ</t>
    </rPh>
    <phoneticPr fontId="1"/>
  </si>
  <si>
    <t>１年目</t>
    <rPh sb="1" eb="3">
      <t>ネンメ</t>
    </rPh>
    <phoneticPr fontId="1"/>
  </si>
  <si>
    <t>２年目</t>
    <rPh sb="1" eb="3">
      <t>ネンメ</t>
    </rPh>
    <phoneticPr fontId="1"/>
  </si>
  <si>
    <t>直接工事費の金額に「２．共通費の割合」と消費税率を乗じる</t>
    <rPh sb="0" eb="2">
      <t>チョクセツ</t>
    </rPh>
    <rPh sb="2" eb="5">
      <t>コウジヒ</t>
    </rPh>
    <rPh sb="6" eb="8">
      <t>キンガク</t>
    </rPh>
    <rPh sb="12" eb="14">
      <t>キョウツウ</t>
    </rPh>
    <rPh sb="14" eb="15">
      <t>ヒ</t>
    </rPh>
    <rPh sb="16" eb="18">
      <t>ワリアイ</t>
    </rPh>
    <rPh sb="20" eb="23">
      <t>ショウヒゼイ</t>
    </rPh>
    <rPh sb="23" eb="24">
      <t>リツ</t>
    </rPh>
    <rPh sb="25" eb="26">
      <t>ジョウ</t>
    </rPh>
    <phoneticPr fontId="1"/>
  </si>
  <si>
    <t>項目</t>
    <rPh sb="0" eb="2">
      <t>コウモク</t>
    </rPh>
    <phoneticPr fontId="1"/>
  </si>
  <si>
    <t>１年目分面積</t>
    <rPh sb="1" eb="3">
      <t>ネンメ</t>
    </rPh>
    <rPh sb="3" eb="4">
      <t>ブン</t>
    </rPh>
    <rPh sb="4" eb="6">
      <t>メンセキ</t>
    </rPh>
    <phoneticPr fontId="1"/>
  </si>
  <si>
    <t>２年目分面積</t>
    <rPh sb="1" eb="3">
      <t>ネンメ</t>
    </rPh>
    <rPh sb="3" eb="4">
      <t>ブン</t>
    </rPh>
    <rPh sb="4" eb="6">
      <t>メンセキ</t>
    </rPh>
    <phoneticPr fontId="1"/>
  </si>
  <si>
    <t>１年目一般工事費</t>
    <rPh sb="1" eb="3">
      <t>ネンメ</t>
    </rPh>
    <rPh sb="3" eb="5">
      <t>イッパン</t>
    </rPh>
    <rPh sb="5" eb="8">
      <t>コウジヒ</t>
    </rPh>
    <phoneticPr fontId="1"/>
  </si>
  <si>
    <t>２年目一般工事費</t>
    <rPh sb="1" eb="3">
      <t>ネンメ</t>
    </rPh>
    <rPh sb="3" eb="5">
      <t>イッパン</t>
    </rPh>
    <rPh sb="5" eb="8">
      <t>コウジヒ</t>
    </rPh>
    <phoneticPr fontId="1"/>
  </si>
  <si>
    <t>新築建物面積に対する既存建物面積の割合</t>
    <rPh sb="0" eb="2">
      <t>シンチク</t>
    </rPh>
    <rPh sb="2" eb="4">
      <t>タテモノ</t>
    </rPh>
    <rPh sb="4" eb="6">
      <t>メンセキ</t>
    </rPh>
    <rPh sb="7" eb="8">
      <t>タイ</t>
    </rPh>
    <rPh sb="10" eb="12">
      <t>キゾン</t>
    </rPh>
    <rPh sb="12" eb="14">
      <t>タテモノ</t>
    </rPh>
    <rPh sb="14" eb="16">
      <t>メンセキ</t>
    </rPh>
    <rPh sb="17" eb="19">
      <t>ワリアイ</t>
    </rPh>
    <phoneticPr fontId="1"/>
  </si>
  <si>
    <t>新築建物面積×各年度の割合</t>
    <rPh sb="0" eb="2">
      <t>シンチク</t>
    </rPh>
    <rPh sb="2" eb="4">
      <t>タテモノ</t>
    </rPh>
    <rPh sb="4" eb="6">
      <t>メンセキ</t>
    </rPh>
    <rPh sb="7" eb="10">
      <t>カクネンド</t>
    </rPh>
    <rPh sb="11" eb="13">
      <t>ワリアイ</t>
    </rPh>
    <phoneticPr fontId="1"/>
  </si>
  <si>
    <t>１年目直接工事費</t>
    <rPh sb="1" eb="3">
      <t>ネンメ</t>
    </rPh>
    <rPh sb="3" eb="5">
      <t>チョクセツ</t>
    </rPh>
    <rPh sb="5" eb="8">
      <t>コウジヒ</t>
    </rPh>
    <phoneticPr fontId="1"/>
  </si>
  <si>
    <t>２年目直接工事費</t>
    <rPh sb="1" eb="3">
      <t>ネンメ</t>
    </rPh>
    <rPh sb="3" eb="5">
      <t>チョクセツ</t>
    </rPh>
    <rPh sb="5" eb="8">
      <t>コウジヒ</t>
    </rPh>
    <phoneticPr fontId="1"/>
  </si>
  <si>
    <t>【建築】</t>
    <rPh sb="1" eb="3">
      <t>ケンチク</t>
    </rPh>
    <phoneticPr fontId="1"/>
  </si>
  <si>
    <t>　山留工事</t>
    <rPh sb="1" eb="3">
      <t>ヤマドメ</t>
    </rPh>
    <rPh sb="3" eb="5">
      <t>コウジ</t>
    </rPh>
    <phoneticPr fontId="1"/>
  </si>
  <si>
    <t>　杭工事</t>
    <rPh sb="1" eb="2">
      <t>クイ</t>
    </rPh>
    <rPh sb="2" eb="4">
      <t>コウジ</t>
    </rPh>
    <phoneticPr fontId="1"/>
  </si>
  <si>
    <t>　昇降機</t>
    <rPh sb="1" eb="4">
      <t>ショウコウキ</t>
    </rPh>
    <phoneticPr fontId="1"/>
  </si>
  <si>
    <t>　×80％</t>
    <phoneticPr fontId="1"/>
  </si>
  <si>
    <t>２年目特殊工事費</t>
    <rPh sb="1" eb="3">
      <t>ネンメ</t>
    </rPh>
    <rPh sb="3" eb="5">
      <t>トクシュ</t>
    </rPh>
    <rPh sb="5" eb="8">
      <t>コウジヒ</t>
    </rPh>
    <phoneticPr fontId="1"/>
  </si>
  <si>
    <t>１年目特殊工事費</t>
    <rPh sb="1" eb="3">
      <t>ネンメ</t>
    </rPh>
    <rPh sb="3" eb="5">
      <t>トクシュ</t>
    </rPh>
    <rPh sb="5" eb="8">
      <t>コウジヒ</t>
    </rPh>
    <phoneticPr fontId="1"/>
  </si>
  <si>
    <t>➀各年度の直接工事費</t>
    <rPh sb="1" eb="4">
      <t>カクネンド</t>
    </rPh>
    <rPh sb="5" eb="7">
      <t>チョクセツ</t>
    </rPh>
    <rPh sb="7" eb="10">
      <t>コウジヒ</t>
    </rPh>
    <phoneticPr fontId="1"/>
  </si>
  <si>
    <t>②各年度の直接工事費＋共通費＋消費税</t>
    <rPh sb="1" eb="4">
      <t>カクネンド</t>
    </rPh>
    <rPh sb="5" eb="7">
      <t>チョクセツ</t>
    </rPh>
    <rPh sb="7" eb="10">
      <t>コウジヒ</t>
    </rPh>
    <rPh sb="11" eb="13">
      <t>キョウツウ</t>
    </rPh>
    <rPh sb="13" eb="14">
      <t>ヒ</t>
    </rPh>
    <rPh sb="15" eb="18">
      <t>ショウヒゼイ</t>
    </rPh>
    <phoneticPr fontId="1"/>
  </si>
  <si>
    <t>③②のうち補助対象面積相当額</t>
    <rPh sb="5" eb="7">
      <t>ホジョ</t>
    </rPh>
    <rPh sb="7" eb="9">
      <t>タイショウ</t>
    </rPh>
    <rPh sb="9" eb="11">
      <t>メンセキ</t>
    </rPh>
    <rPh sb="11" eb="13">
      <t>ソウトウ</t>
    </rPh>
    <rPh sb="13" eb="14">
      <t>ガク</t>
    </rPh>
    <phoneticPr fontId="1"/>
  </si>
  <si>
    <t>３．各年度の出来高（様式８－２）</t>
    <rPh sb="2" eb="5">
      <t>カクネンド</t>
    </rPh>
    <rPh sb="6" eb="9">
      <t>デキダカ</t>
    </rPh>
    <phoneticPr fontId="1"/>
  </si>
  <si>
    <t>様式８－２の工事費(補助対象）１年目</t>
    <rPh sb="6" eb="8">
      <t>コウジ</t>
    </rPh>
    <rPh sb="8" eb="9">
      <t>ヒ</t>
    </rPh>
    <rPh sb="10" eb="12">
      <t>ホジョ</t>
    </rPh>
    <rPh sb="12" eb="14">
      <t>タイショウ</t>
    </rPh>
    <rPh sb="16" eb="18">
      <t>ネンメ</t>
    </rPh>
    <phoneticPr fontId="1"/>
  </si>
  <si>
    <t>様式８－２の工事費(補助対象）２年目</t>
    <rPh sb="6" eb="8">
      <t>コウジ</t>
    </rPh>
    <rPh sb="8" eb="9">
      <t>ヒ</t>
    </rPh>
    <rPh sb="10" eb="12">
      <t>ホジョ</t>
    </rPh>
    <rPh sb="12" eb="14">
      <t>タイショウ</t>
    </rPh>
    <rPh sb="16" eb="18">
      <t>ネンメ</t>
    </rPh>
    <phoneticPr fontId="1"/>
  </si>
  <si>
    <t>４．建物工事費の算出（様式８－３）</t>
    <rPh sb="2" eb="4">
      <t>タテモノ</t>
    </rPh>
    <rPh sb="4" eb="7">
      <t>コウジヒ</t>
    </rPh>
    <rPh sb="8" eb="10">
      <t>サンシュツ</t>
    </rPh>
    <phoneticPr fontId="1"/>
  </si>
  <si>
    <t>様式８－３の一般工事費小計 １年目</t>
    <rPh sb="6" eb="8">
      <t>イッパン</t>
    </rPh>
    <rPh sb="8" eb="11">
      <t>コウジヒ</t>
    </rPh>
    <rPh sb="11" eb="13">
      <t>ショウケイ</t>
    </rPh>
    <rPh sb="15" eb="17">
      <t>ネンメ</t>
    </rPh>
    <phoneticPr fontId="1"/>
  </si>
  <si>
    <t>様式８－３の一般工事費小計 ２年目</t>
    <rPh sb="6" eb="8">
      <t>イッパン</t>
    </rPh>
    <rPh sb="8" eb="11">
      <t>コウジヒ</t>
    </rPh>
    <rPh sb="11" eb="13">
      <t>ショウケイ</t>
    </rPh>
    <rPh sb="15" eb="17">
      <t>ネンメ</t>
    </rPh>
    <phoneticPr fontId="1"/>
  </si>
  <si>
    <t>様式８－３の特殊工事費小計 1年目</t>
    <rPh sb="6" eb="8">
      <t>トクシュ</t>
    </rPh>
    <rPh sb="8" eb="11">
      <t>コウジヒ</t>
    </rPh>
    <rPh sb="11" eb="13">
      <t>ショウケイ</t>
    </rPh>
    <rPh sb="15" eb="17">
      <t>ネンメ</t>
    </rPh>
    <phoneticPr fontId="1"/>
  </si>
  <si>
    <t>様式８－３の特殊工事費小計 ２年目</t>
    <rPh sb="6" eb="8">
      <t>トクシュ</t>
    </rPh>
    <rPh sb="8" eb="11">
      <t>コウジヒ</t>
    </rPh>
    <rPh sb="11" eb="13">
      <t>ショウケイ</t>
    </rPh>
    <rPh sb="15" eb="17">
      <t>ネンメ</t>
    </rPh>
    <phoneticPr fontId="1"/>
  </si>
  <si>
    <t>　×1.06183951 ×1.1</t>
    <phoneticPr fontId="1"/>
  </si>
  <si>
    <t>高校・校舎・RC造</t>
    <rPh sb="0" eb="2">
      <t>コウコウ</t>
    </rPh>
    <rPh sb="3" eb="5">
      <t>コウシャ</t>
    </rPh>
    <rPh sb="8" eb="9">
      <t>ゾウ</t>
    </rPh>
    <phoneticPr fontId="1"/>
  </si>
  <si>
    <t>複数年度にわたる事業の年度毎の事業費を算出イメージ</t>
    <rPh sb="0" eb="2">
      <t>フクスウ</t>
    </rPh>
    <rPh sb="2" eb="4">
      <t>ネンド</t>
    </rPh>
    <rPh sb="8" eb="10">
      <t>ジギョウ</t>
    </rPh>
    <rPh sb="11" eb="13">
      <t>ネンド</t>
    </rPh>
    <rPh sb="13" eb="14">
      <t>ゴト</t>
    </rPh>
    <rPh sb="15" eb="17">
      <t>ジギョウ</t>
    </rPh>
    <rPh sb="17" eb="18">
      <t>ヒ</t>
    </rPh>
    <rPh sb="19" eb="21">
      <t>サンシュツ</t>
    </rPh>
    <phoneticPr fontId="1"/>
  </si>
  <si>
    <t>採択事業者の内訳より</t>
    <rPh sb="0" eb="2">
      <t>サイタク</t>
    </rPh>
    <rPh sb="2" eb="5">
      <t>ジギョウシャ</t>
    </rPh>
    <rPh sb="6" eb="8">
      <t>ウチワケ</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</si>
</sst>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000000%"/>
    <numFmt numFmtId="178" formatCode="#,##0_);[Red]\(#,##0\)"/>
    <numFmt numFmtId="179" formatCode="#,##0_ &quot;㎡&quot;"/>
    <numFmt numFmtId="180" formatCode="#,##0_ &quot;円&quot;"/>
  </numFmts>
  <fonts count="9"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b/>
      <sz val="11"/>
      <color theme="1"/>
      <name val="ＭＳ Ｐゴシック"/>
      <family val="3"/>
      <charset val="128"/>
      <scheme val="minor"/>
    </font>
    <font>
      <b/>
      <sz val="11"/>
      <color rgb="FFFF0000"/>
      <name val="ＭＳ Ｐゴシック"/>
      <family val="3"/>
      <charset val="128"/>
      <scheme val="minor"/>
    </font>
    <font>
      <b/>
      <sz val="11"/>
      <color rgb="FF0000FF"/>
      <name val="ＭＳ Ｐゴシック"/>
      <family val="3"/>
      <charset val="128"/>
      <scheme val="minor"/>
    </font>
    <font>
      <sz val="9"/>
      <color theme="1"/>
      <name val="ＭＳ Ｐゴシック"/>
      <family val="3"/>
      <charset val="128"/>
      <scheme val="minor"/>
    </font>
    <font>
      <sz val="11"/>
      <color rgb="FFFF0000"/>
      <name val="ＭＳ Ｐゴシック"/>
      <family val="3"/>
      <charset val="128"/>
      <scheme val="minor"/>
    </font>
    <font>
      <sz val="11"/>
      <color rgb="FF0000FF"/>
      <name val="ＭＳ Ｐゴシック"/>
      <family val="3"/>
      <charset val="128"/>
      <scheme val="minor"/>
    </font>
  </fonts>
  <fills count="2">
    <fill>
      <patternFill patternType="none"/>
    </fill>
    <fill>
      <patternFill patternType="gray125"/>
    </fill>
  </fills>
  <borders count="18">
    <border>
      <left/>
      <right/>
      <top/>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style="hair">
        <color auto="1"/>
      </top>
      <bottom style="hair">
        <color auto="1"/>
      </bottom>
      <diagonal/>
    </border>
    <border>
      <left style="thin">
        <color auto="1"/>
      </left>
      <right style="thin">
        <color auto="1"/>
      </right>
      <top/>
      <bottom style="hair">
        <color auto="1"/>
      </bottom>
      <diagonal/>
    </border>
    <border>
      <left style="thin">
        <color auto="1"/>
      </left>
      <right style="thin">
        <color auto="1"/>
      </right>
      <top/>
      <bottom/>
      <diagonal/>
    </border>
    <border>
      <left style="thin">
        <color auto="1"/>
      </left>
      <right/>
      <top/>
      <bottom/>
      <diagonal/>
    </border>
    <border>
      <left/>
      <right style="thin">
        <color auto="1"/>
      </right>
      <top style="thin">
        <color auto="1"/>
      </top>
      <bottom style="thin">
        <color auto="1"/>
      </bottom>
      <diagonal/>
    </border>
  </borders>
  <cellStyleXfs count="1">
    <xf numFmtId="0" fontId="0" fillId="0" borderId="0">
      <alignment vertical="center"/>
    </xf>
  </cellStyleXfs>
  <cellXfs count="68">
    <xf numFmtId="0" fontId="0" fillId="0" borderId="0" xfId="0">
      <alignment vertical="center"/>
    </xf>
    <xf numFmtId="0" fontId="3" fillId="0" borderId="0" xfId="0" applyFont="1">
      <alignment vertical="center"/>
    </xf>
    <xf numFmtId="9" fontId="3" fillId="0" borderId="0" xfId="0" applyNumberFormat="1" applyFont="1" applyAlignment="1">
      <alignment horizontal="center" vertical="center"/>
    </xf>
    <xf numFmtId="0" fontId="2" fillId="0" borderId="0" xfId="0" applyFont="1">
      <alignment vertical="center"/>
    </xf>
    <xf numFmtId="0" fontId="2" fillId="0" borderId="0" xfId="0" applyFont="1" applyAlignment="1">
      <alignment horizontal="center" vertical="center"/>
    </xf>
    <xf numFmtId="176" fontId="2" fillId="0" borderId="0" xfId="0" applyNumberFormat="1" applyFont="1">
      <alignment vertical="center"/>
    </xf>
    <xf numFmtId="0" fontId="3" fillId="0" borderId="0" xfId="0" applyFont="1" applyAlignment="1">
      <alignment horizontal="left" vertical="center"/>
    </xf>
    <xf numFmtId="178" fontId="2" fillId="0" borderId="0" xfId="0" applyNumberFormat="1" applyFont="1">
      <alignment vertical="center"/>
    </xf>
    <xf numFmtId="0" fontId="2" fillId="0" borderId="3" xfId="0" applyFont="1" applyBorder="1">
      <alignment vertical="center"/>
    </xf>
    <xf numFmtId="0" fontId="2" fillId="0" borderId="0" xfId="0" applyFont="1" applyAlignment="1">
      <alignment horizontal="left" vertical="center"/>
    </xf>
    <xf numFmtId="0" fontId="2" fillId="0" borderId="4" xfId="0" applyFont="1" applyBorder="1" applyAlignment="1">
      <alignment horizontal="center" vertical="center"/>
    </xf>
    <xf numFmtId="179" fontId="2" fillId="0" borderId="9" xfId="0" applyNumberFormat="1" applyFont="1" applyBorder="1" applyAlignment="1">
      <alignment horizontal="center" vertical="center"/>
    </xf>
    <xf numFmtId="0" fontId="2" fillId="0" borderId="8" xfId="0" applyFont="1" applyBorder="1">
      <alignment vertical="center"/>
    </xf>
    <xf numFmtId="9" fontId="2" fillId="0" borderId="0" xfId="0" applyNumberFormat="1" applyFont="1">
      <alignment vertical="center"/>
    </xf>
    <xf numFmtId="0" fontId="2" fillId="0" borderId="4" xfId="0" applyFont="1" applyBorder="1" applyAlignment="1">
      <alignment horizontal="center" vertical="center" shrinkToFit="1"/>
    </xf>
    <xf numFmtId="180" fontId="2" fillId="0" borderId="4" xfId="0" applyNumberFormat="1" applyFont="1" applyBorder="1">
      <alignment vertical="center"/>
    </xf>
    <xf numFmtId="180" fontId="2" fillId="0" borderId="0" xfId="0" applyNumberFormat="1" applyFont="1">
      <alignment vertical="center"/>
    </xf>
    <xf numFmtId="0" fontId="7" fillId="0" borderId="0" xfId="0" applyFont="1" applyAlignment="1">
      <alignment vertical="center" wrapText="1"/>
    </xf>
    <xf numFmtId="0" fontId="8" fillId="0" borderId="0" xfId="0" applyFont="1" applyAlignment="1">
      <alignment vertical="center" wrapText="1"/>
    </xf>
    <xf numFmtId="0" fontId="2" fillId="0" borderId="10" xfId="0" applyFont="1" applyBorder="1">
      <alignment vertical="center"/>
    </xf>
    <xf numFmtId="179" fontId="2" fillId="0" borderId="10" xfId="0" applyNumberFormat="1" applyFont="1" applyBorder="1">
      <alignment vertical="center"/>
    </xf>
    <xf numFmtId="0" fontId="2" fillId="0" borderId="11" xfId="0" applyFont="1" applyBorder="1">
      <alignment vertical="center"/>
    </xf>
    <xf numFmtId="179" fontId="2" fillId="0" borderId="11" xfId="0" applyNumberFormat="1" applyFont="1" applyBorder="1">
      <alignment vertical="center"/>
    </xf>
    <xf numFmtId="9" fontId="3" fillId="0" borderId="12" xfId="0" applyNumberFormat="1" applyFont="1" applyBorder="1" applyAlignment="1">
      <alignment horizontal="center" vertical="center"/>
    </xf>
    <xf numFmtId="0" fontId="2" fillId="0" borderId="13" xfId="0" applyFont="1" applyBorder="1">
      <alignment vertical="center"/>
    </xf>
    <xf numFmtId="176" fontId="2" fillId="0" borderId="13" xfId="0" applyNumberFormat="1" applyFont="1" applyBorder="1">
      <alignment vertical="center"/>
    </xf>
    <xf numFmtId="176" fontId="2" fillId="0" borderId="11" xfId="0" applyNumberFormat="1" applyFont="1" applyBorder="1">
      <alignment vertical="center"/>
    </xf>
    <xf numFmtId="0" fontId="2" fillId="0" borderId="9" xfId="0" applyFont="1" applyBorder="1" applyAlignment="1">
      <alignment horizontal="center" vertical="center"/>
    </xf>
    <xf numFmtId="0" fontId="2" fillId="0" borderId="14" xfId="0" applyFont="1" applyBorder="1">
      <alignment vertical="center"/>
    </xf>
    <xf numFmtId="176" fontId="2" fillId="0" borderId="10" xfId="0" applyNumberFormat="1" applyFont="1" applyBorder="1">
      <alignment vertical="center"/>
    </xf>
    <xf numFmtId="0" fontId="2" fillId="0" borderId="15" xfId="0" applyFont="1" applyBorder="1">
      <alignment vertical="center"/>
    </xf>
    <xf numFmtId="0" fontId="2" fillId="0" borderId="4" xfId="0" applyFont="1" applyBorder="1">
      <alignment vertical="center"/>
    </xf>
    <xf numFmtId="0" fontId="6" fillId="0" borderId="0" xfId="0" applyFont="1">
      <alignment vertical="center"/>
    </xf>
    <xf numFmtId="0" fontId="2" fillId="0" borderId="16" xfId="0" applyFont="1" applyBorder="1">
      <alignment vertical="center"/>
    </xf>
    <xf numFmtId="176" fontId="2" fillId="0" borderId="16" xfId="0" applyNumberFormat="1" applyFont="1" applyBorder="1">
      <alignment vertical="center"/>
    </xf>
    <xf numFmtId="177" fontId="2" fillId="0" borderId="16" xfId="0" applyNumberFormat="1" applyFont="1" applyBorder="1">
      <alignment vertical="center"/>
    </xf>
    <xf numFmtId="177" fontId="3" fillId="0" borderId="12" xfId="0" applyNumberFormat="1" applyFont="1" applyBorder="1" applyAlignment="1">
      <alignment horizontal="center" vertical="center"/>
    </xf>
    <xf numFmtId="178" fontId="2" fillId="0" borderId="6" xfId="0" applyNumberFormat="1" applyFont="1" applyBorder="1">
      <alignment vertical="center"/>
    </xf>
    <xf numFmtId="0" fontId="2" fillId="0" borderId="6" xfId="0" applyFont="1" applyBorder="1" applyAlignment="1">
      <alignment horizontal="center" vertical="center"/>
    </xf>
    <xf numFmtId="178" fontId="2" fillId="0" borderId="10" xfId="0" applyNumberFormat="1" applyFont="1" applyBorder="1">
      <alignment vertical="center"/>
    </xf>
    <xf numFmtId="178" fontId="2" fillId="0" borderId="13" xfId="0" applyNumberFormat="1" applyFont="1" applyBorder="1">
      <alignment vertical="center"/>
    </xf>
    <xf numFmtId="178" fontId="2" fillId="0" borderId="11" xfId="0" applyNumberFormat="1" applyFont="1" applyBorder="1">
      <alignment vertical="center"/>
    </xf>
    <xf numFmtId="10" fontId="4" fillId="0" borderId="12" xfId="0" applyNumberFormat="1" applyFont="1" applyBorder="1" applyAlignment="1">
      <alignment horizontal="center" vertical="center"/>
    </xf>
    <xf numFmtId="10" fontId="5" fillId="0" borderId="12" xfId="0" applyNumberFormat="1" applyFont="1" applyBorder="1" applyAlignment="1">
      <alignment horizontal="center" vertical="center"/>
    </xf>
    <xf numFmtId="0" fontId="3" fillId="0" borderId="3" xfId="0" applyFont="1" applyBorder="1" applyAlignment="1">
      <alignment horizontal="left" vertical="center"/>
    </xf>
    <xf numFmtId="0" fontId="2" fillId="0" borderId="0" xfId="0" applyFont="1" applyAlignment="1">
      <alignment horizontal="left" vertical="center" wrapText="1"/>
    </xf>
    <xf numFmtId="0" fontId="7" fillId="0" borderId="0" xfId="0" applyFont="1" applyAlignment="1">
      <alignment horizontal="left" vertical="center" wrapText="1"/>
    </xf>
    <xf numFmtId="0" fontId="8" fillId="0" borderId="0" xfId="0" applyFont="1" applyAlignment="1">
      <alignment horizontal="left" vertical="center" wrapText="1"/>
    </xf>
    <xf numFmtId="178" fontId="2" fillId="0" borderId="14" xfId="0" applyNumberFormat="1" applyFont="1" applyBorder="1">
      <alignment vertical="center"/>
    </xf>
    <xf numFmtId="0" fontId="2" fillId="0" borderId="6" xfId="0" applyFont="1" applyBorder="1" applyAlignment="1">
      <alignment horizontal="center" vertical="center"/>
    </xf>
    <xf numFmtId="0" fontId="2" fillId="0" borderId="5" xfId="0" applyFont="1" applyBorder="1" applyAlignment="1">
      <alignment horizontal="left" vertical="center"/>
    </xf>
    <xf numFmtId="0" fontId="2" fillId="0" borderId="1" xfId="0" applyFont="1" applyBorder="1" applyAlignment="1">
      <alignment horizontal="left" vertical="center"/>
    </xf>
    <xf numFmtId="0" fontId="2" fillId="0" borderId="17" xfId="0" applyFont="1" applyBorder="1" applyAlignment="1">
      <alignment horizontal="left" vertical="center"/>
    </xf>
    <xf numFmtId="176" fontId="2" fillId="0" borderId="5" xfId="0" applyNumberFormat="1" applyFont="1" applyBorder="1" applyAlignment="1">
      <alignment horizontal="right" vertical="center"/>
    </xf>
    <xf numFmtId="176" fontId="2" fillId="0" borderId="17" xfId="0" applyNumberFormat="1" applyFont="1" applyBorder="1" applyAlignment="1">
      <alignment horizontal="right" vertical="center"/>
    </xf>
    <xf numFmtId="0" fontId="2" fillId="0" borderId="0" xfId="0" applyFont="1" applyAlignment="1">
      <alignment horizontal="left" vertical="top" wrapText="1"/>
    </xf>
    <xf numFmtId="0" fontId="2" fillId="0" borderId="0" xfId="0" applyFont="1" applyAlignment="1">
      <alignment horizontal="left" vertical="center" wrapText="1"/>
    </xf>
    <xf numFmtId="179" fontId="2" fillId="0" borderId="7" xfId="0" applyNumberFormat="1" applyFont="1" applyBorder="1" applyAlignment="1">
      <alignment horizontal="center" vertical="center"/>
    </xf>
    <xf numFmtId="179" fontId="2" fillId="0" borderId="2" xfId="0" applyNumberFormat="1"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horizontal="center" vertical="center"/>
    </xf>
    <xf numFmtId="177" fontId="3" fillId="0" borderId="0" xfId="0" applyNumberFormat="1" applyFont="1" applyAlignment="1">
      <alignment horizontal="center" vertical="center"/>
    </xf>
    <xf numFmtId="176" fontId="2" fillId="0" borderId="10" xfId="0" applyNumberFormat="1" applyFont="1" applyBorder="1" applyAlignment="1">
      <alignment horizontal="right" vertical="center"/>
    </xf>
    <xf numFmtId="176" fontId="2" fillId="0" borderId="13" xfId="0" applyNumberFormat="1" applyFont="1" applyBorder="1" applyAlignment="1">
      <alignment horizontal="right" vertical="center"/>
    </xf>
    <xf numFmtId="176" fontId="2" fillId="0" borderId="11" xfId="0" applyNumberFormat="1" applyFont="1" applyBorder="1" applyAlignment="1">
      <alignment horizontal="righ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0" xfId="0" applyFont="1" applyAlignment="1">
      <alignment horizontal="left" vertical="center"/>
    </xf>
  </cellXfs>
  <cellStyles count="1">
    <cellStyle name="標準" xfId="0" builtinId="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911447</xdr:colOff>
      <xdr:row>50</xdr:row>
      <xdr:rowOff>57150</xdr:rowOff>
    </xdr:from>
    <xdr:to>
      <xdr:col>2</xdr:col>
      <xdr:colOff>19075</xdr:colOff>
      <xdr:row>53</xdr:row>
      <xdr:rowOff>38101</xdr:rowOff>
    </xdr:to>
    <xdr:sp macro="" textlink="">
      <xdr:nvSpPr>
        <xdr:cNvPr id="10" name="矢印: 下 9">
          <a:extLst>
            <a:ext uri="{FF2B5EF4-FFF2-40B4-BE49-F238E27FC236}">
              <a16:creationId xmlns:a16="http://schemas.microsoft.com/office/drawing/2014/main" id="{0F67D555-D16B-494C-8207-06202CD22B06}"/>
            </a:ext>
          </a:extLst>
        </xdr:cNvPr>
        <xdr:cNvSpPr/>
      </xdr:nvSpPr>
      <xdr:spPr>
        <a:xfrm>
          <a:off x="2492597" y="8648700"/>
          <a:ext cx="688778" cy="676276"/>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911447</xdr:colOff>
      <xdr:row>38</xdr:row>
      <xdr:rowOff>26141</xdr:rowOff>
    </xdr:from>
    <xdr:to>
      <xdr:col>2</xdr:col>
      <xdr:colOff>19075</xdr:colOff>
      <xdr:row>40</xdr:row>
      <xdr:rowOff>158516</xdr:rowOff>
    </xdr:to>
    <xdr:sp macro="" textlink="">
      <xdr:nvSpPr>
        <xdr:cNvPr id="12" name="矢印: 下 11">
          <a:extLst>
            <a:ext uri="{FF2B5EF4-FFF2-40B4-BE49-F238E27FC236}">
              <a16:creationId xmlns:a16="http://schemas.microsoft.com/office/drawing/2014/main" id="{FE8DA93A-29E1-4EDB-AE66-BD1FCD8ADD57}"/>
            </a:ext>
          </a:extLst>
        </xdr:cNvPr>
        <xdr:cNvSpPr/>
      </xdr:nvSpPr>
      <xdr:spPr>
        <a:xfrm>
          <a:off x="2120708" y="5873663"/>
          <a:ext cx="316889" cy="480244"/>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911447</xdr:colOff>
      <xdr:row>63</xdr:row>
      <xdr:rowOff>75837</xdr:rowOff>
    </xdr:from>
    <xdr:to>
      <xdr:col>2</xdr:col>
      <xdr:colOff>19075</xdr:colOff>
      <xdr:row>66</xdr:row>
      <xdr:rowOff>100538</xdr:rowOff>
    </xdr:to>
    <xdr:sp macro="" textlink="">
      <xdr:nvSpPr>
        <xdr:cNvPr id="13" name="矢印: 下 12">
          <a:extLst>
            <a:ext uri="{FF2B5EF4-FFF2-40B4-BE49-F238E27FC236}">
              <a16:creationId xmlns:a16="http://schemas.microsoft.com/office/drawing/2014/main" id="{36743806-D9E9-422B-B36D-870C5CCE28E8}"/>
            </a:ext>
          </a:extLst>
        </xdr:cNvPr>
        <xdr:cNvSpPr/>
      </xdr:nvSpPr>
      <xdr:spPr>
        <a:xfrm>
          <a:off x="2120708" y="10213750"/>
          <a:ext cx="316889" cy="546505"/>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28576</xdr:colOff>
      <xdr:row>68</xdr:row>
      <xdr:rowOff>168520</xdr:rowOff>
    </xdr:from>
    <xdr:to>
      <xdr:col>1</xdr:col>
      <xdr:colOff>1562100</xdr:colOff>
      <xdr:row>75</xdr:row>
      <xdr:rowOff>16565</xdr:rowOff>
    </xdr:to>
    <xdr:sp macro="" textlink="">
      <xdr:nvSpPr>
        <xdr:cNvPr id="14" name="四角形: 角を丸くする 13">
          <a:extLst>
            <a:ext uri="{FF2B5EF4-FFF2-40B4-BE49-F238E27FC236}">
              <a16:creationId xmlns:a16="http://schemas.microsoft.com/office/drawing/2014/main" id="{474EAD5E-6680-4ADE-B80D-6667562E8BBA}"/>
            </a:ext>
          </a:extLst>
        </xdr:cNvPr>
        <xdr:cNvSpPr/>
      </xdr:nvSpPr>
      <xdr:spPr>
        <a:xfrm>
          <a:off x="1609726" y="12131920"/>
          <a:ext cx="1533524" cy="1048195"/>
        </a:xfrm>
        <a:prstGeom prst="roundRect">
          <a:avLst>
            <a:gd name="adj" fmla="val 8334"/>
          </a:avLst>
        </a:prstGeom>
        <a:noFill/>
        <a:ln w="1270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28575</xdr:colOff>
      <xdr:row>68</xdr:row>
      <xdr:rowOff>168520</xdr:rowOff>
    </xdr:from>
    <xdr:to>
      <xdr:col>2</xdr:col>
      <xdr:colOff>1552575</xdr:colOff>
      <xdr:row>75</xdr:row>
      <xdr:rowOff>16565</xdr:rowOff>
    </xdr:to>
    <xdr:sp macro="" textlink="">
      <xdr:nvSpPr>
        <xdr:cNvPr id="15" name="四角形: 角を丸くする 14">
          <a:extLst>
            <a:ext uri="{FF2B5EF4-FFF2-40B4-BE49-F238E27FC236}">
              <a16:creationId xmlns:a16="http://schemas.microsoft.com/office/drawing/2014/main" id="{9A86569B-E4C7-4838-9DD7-4E30FCD4C55C}"/>
            </a:ext>
          </a:extLst>
        </xdr:cNvPr>
        <xdr:cNvSpPr/>
      </xdr:nvSpPr>
      <xdr:spPr>
        <a:xfrm>
          <a:off x="3190875" y="12131920"/>
          <a:ext cx="1524000" cy="1048195"/>
        </a:xfrm>
        <a:prstGeom prst="roundRect">
          <a:avLst>
            <a:gd name="adj" fmla="val 8334"/>
          </a:avLst>
        </a:prstGeom>
        <a:noFill/>
        <a:ln w="12700">
          <a:solidFill>
            <a:srgbClr val="0000FF"/>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263770</xdr:colOff>
      <xdr:row>75</xdr:row>
      <xdr:rowOff>0</xdr:rowOff>
    </xdr:from>
    <xdr:to>
      <xdr:col>1</xdr:col>
      <xdr:colOff>263770</xdr:colOff>
      <xdr:row>76</xdr:row>
      <xdr:rowOff>124558</xdr:rowOff>
    </xdr:to>
    <xdr:cxnSp macro="">
      <xdr:nvCxnSpPr>
        <xdr:cNvPr id="17" name="直線矢印コネクタ 16">
          <a:extLst>
            <a:ext uri="{FF2B5EF4-FFF2-40B4-BE49-F238E27FC236}">
              <a16:creationId xmlns:a16="http://schemas.microsoft.com/office/drawing/2014/main" id="{F0D55955-F5C4-4A56-8E5B-123EE49DA093}"/>
            </a:ext>
          </a:extLst>
        </xdr:cNvPr>
        <xdr:cNvCxnSpPr/>
      </xdr:nvCxnSpPr>
      <xdr:spPr>
        <a:xfrm>
          <a:off x="1472712" y="11913577"/>
          <a:ext cx="0" cy="293077"/>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197827</xdr:colOff>
      <xdr:row>75</xdr:row>
      <xdr:rowOff>0</xdr:rowOff>
    </xdr:from>
    <xdr:to>
      <xdr:col>2</xdr:col>
      <xdr:colOff>197827</xdr:colOff>
      <xdr:row>76</xdr:row>
      <xdr:rowOff>124558</xdr:rowOff>
    </xdr:to>
    <xdr:cxnSp macro="">
      <xdr:nvCxnSpPr>
        <xdr:cNvPr id="18" name="直線矢印コネクタ 17">
          <a:extLst>
            <a:ext uri="{FF2B5EF4-FFF2-40B4-BE49-F238E27FC236}">
              <a16:creationId xmlns:a16="http://schemas.microsoft.com/office/drawing/2014/main" id="{867DB501-84F0-4B91-A0F0-5DBAC9B137A6}"/>
            </a:ext>
          </a:extLst>
        </xdr:cNvPr>
        <xdr:cNvCxnSpPr/>
      </xdr:nvCxnSpPr>
      <xdr:spPr>
        <a:xfrm>
          <a:off x="2615712" y="11913577"/>
          <a:ext cx="0" cy="293077"/>
        </a:xfrm>
        <a:prstGeom prst="straightConnector1">
          <a:avLst/>
        </a:prstGeom>
        <a:ln>
          <a:solidFill>
            <a:srgbClr val="0000FF"/>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29307</xdr:colOff>
      <xdr:row>89</xdr:row>
      <xdr:rowOff>0</xdr:rowOff>
    </xdr:from>
    <xdr:to>
      <xdr:col>2</xdr:col>
      <xdr:colOff>1562100</xdr:colOff>
      <xdr:row>91</xdr:row>
      <xdr:rowOff>50183</xdr:rowOff>
    </xdr:to>
    <xdr:sp macro="" textlink="">
      <xdr:nvSpPr>
        <xdr:cNvPr id="19" name="四角形: 角を丸くする 18">
          <a:extLst>
            <a:ext uri="{FF2B5EF4-FFF2-40B4-BE49-F238E27FC236}">
              <a16:creationId xmlns:a16="http://schemas.microsoft.com/office/drawing/2014/main" id="{D09F838C-2F1B-4DE3-8921-B4A546331D3A}"/>
            </a:ext>
          </a:extLst>
        </xdr:cNvPr>
        <xdr:cNvSpPr/>
      </xdr:nvSpPr>
      <xdr:spPr>
        <a:xfrm>
          <a:off x="3191607" y="15563850"/>
          <a:ext cx="1532793" cy="393083"/>
        </a:xfrm>
        <a:prstGeom prst="roundRect">
          <a:avLst>
            <a:gd name="adj" fmla="val 8334"/>
          </a:avLst>
        </a:prstGeom>
        <a:noFill/>
        <a:ln w="1270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41031</xdr:colOff>
      <xdr:row>88</xdr:row>
      <xdr:rowOff>156882</xdr:rowOff>
    </xdr:from>
    <xdr:to>
      <xdr:col>3</xdr:col>
      <xdr:colOff>1571625</xdr:colOff>
      <xdr:row>91</xdr:row>
      <xdr:rowOff>50183</xdr:rowOff>
    </xdr:to>
    <xdr:sp macro="" textlink="">
      <xdr:nvSpPr>
        <xdr:cNvPr id="20" name="四角形: 角を丸くする 19">
          <a:extLst>
            <a:ext uri="{FF2B5EF4-FFF2-40B4-BE49-F238E27FC236}">
              <a16:creationId xmlns:a16="http://schemas.microsoft.com/office/drawing/2014/main" id="{FC18273C-ADE7-4CD2-8A13-433DF0F975A4}"/>
            </a:ext>
          </a:extLst>
        </xdr:cNvPr>
        <xdr:cNvSpPr/>
      </xdr:nvSpPr>
      <xdr:spPr>
        <a:xfrm>
          <a:off x="4784481" y="15549282"/>
          <a:ext cx="1530594" cy="407651"/>
        </a:xfrm>
        <a:prstGeom prst="roundRect">
          <a:avLst>
            <a:gd name="adj" fmla="val 8334"/>
          </a:avLst>
        </a:prstGeom>
        <a:noFill/>
        <a:ln w="12700">
          <a:solidFill>
            <a:srgbClr val="0000FF"/>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263769</xdr:colOff>
      <xdr:row>91</xdr:row>
      <xdr:rowOff>33618</xdr:rowOff>
    </xdr:from>
    <xdr:to>
      <xdr:col>2</xdr:col>
      <xdr:colOff>263769</xdr:colOff>
      <xdr:row>92</xdr:row>
      <xdr:rowOff>158176</xdr:rowOff>
    </xdr:to>
    <xdr:cxnSp macro="">
      <xdr:nvCxnSpPr>
        <xdr:cNvPr id="21" name="直線矢印コネクタ 20">
          <a:extLst>
            <a:ext uri="{FF2B5EF4-FFF2-40B4-BE49-F238E27FC236}">
              <a16:creationId xmlns:a16="http://schemas.microsoft.com/office/drawing/2014/main" id="{2F6953E3-CBA1-4F05-884F-804E771779E4}"/>
            </a:ext>
          </a:extLst>
        </xdr:cNvPr>
        <xdr:cNvCxnSpPr/>
      </xdr:nvCxnSpPr>
      <xdr:spPr>
        <a:xfrm>
          <a:off x="2684240" y="15004677"/>
          <a:ext cx="0" cy="292646"/>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197827</xdr:colOff>
      <xdr:row>91</xdr:row>
      <xdr:rowOff>33618</xdr:rowOff>
    </xdr:from>
    <xdr:to>
      <xdr:col>3</xdr:col>
      <xdr:colOff>197827</xdr:colOff>
      <xdr:row>92</xdr:row>
      <xdr:rowOff>158176</xdr:rowOff>
    </xdr:to>
    <xdr:cxnSp macro="">
      <xdr:nvCxnSpPr>
        <xdr:cNvPr id="22" name="直線矢印コネクタ 21">
          <a:extLst>
            <a:ext uri="{FF2B5EF4-FFF2-40B4-BE49-F238E27FC236}">
              <a16:creationId xmlns:a16="http://schemas.microsoft.com/office/drawing/2014/main" id="{3B129BDC-1374-4ADC-9FFD-EC074888E77C}"/>
            </a:ext>
          </a:extLst>
        </xdr:cNvPr>
        <xdr:cNvCxnSpPr/>
      </xdr:nvCxnSpPr>
      <xdr:spPr>
        <a:xfrm>
          <a:off x="3828533" y="15004677"/>
          <a:ext cx="0" cy="292646"/>
        </a:xfrm>
        <a:prstGeom prst="straightConnector1">
          <a:avLst/>
        </a:prstGeom>
        <a:ln>
          <a:solidFill>
            <a:srgbClr val="0000FF"/>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19782</xdr:colOff>
      <xdr:row>121</xdr:row>
      <xdr:rowOff>133350</xdr:rowOff>
    </xdr:from>
    <xdr:to>
      <xdr:col>1</xdr:col>
      <xdr:colOff>1562100</xdr:colOff>
      <xdr:row>124</xdr:row>
      <xdr:rowOff>9525</xdr:rowOff>
    </xdr:to>
    <xdr:sp macro="" textlink="">
      <xdr:nvSpPr>
        <xdr:cNvPr id="23" name="四角形: 角を丸くする 22">
          <a:extLst>
            <a:ext uri="{FF2B5EF4-FFF2-40B4-BE49-F238E27FC236}">
              <a16:creationId xmlns:a16="http://schemas.microsoft.com/office/drawing/2014/main" id="{54F21C45-565E-4B96-98C7-89A05EB6CCAF}"/>
            </a:ext>
          </a:extLst>
        </xdr:cNvPr>
        <xdr:cNvSpPr/>
      </xdr:nvSpPr>
      <xdr:spPr>
        <a:xfrm>
          <a:off x="1600932" y="21459825"/>
          <a:ext cx="1542318" cy="390525"/>
        </a:xfrm>
        <a:prstGeom prst="roundRect">
          <a:avLst>
            <a:gd name="adj" fmla="val 8334"/>
          </a:avLst>
        </a:prstGeom>
        <a:noFill/>
        <a:ln w="12700">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395352</xdr:colOff>
      <xdr:row>124</xdr:row>
      <xdr:rowOff>9525</xdr:rowOff>
    </xdr:from>
    <xdr:to>
      <xdr:col>1</xdr:col>
      <xdr:colOff>395352</xdr:colOff>
      <xdr:row>126</xdr:row>
      <xdr:rowOff>142875</xdr:rowOff>
    </xdr:to>
    <xdr:cxnSp macro="">
      <xdr:nvCxnSpPr>
        <xdr:cNvPr id="24" name="直線矢印コネクタ 23">
          <a:extLst>
            <a:ext uri="{FF2B5EF4-FFF2-40B4-BE49-F238E27FC236}">
              <a16:creationId xmlns:a16="http://schemas.microsoft.com/office/drawing/2014/main" id="{FFDC1D96-8C79-4792-8410-BC0F9B7B02C4}"/>
            </a:ext>
          </a:extLst>
        </xdr:cNvPr>
        <xdr:cNvCxnSpPr/>
      </xdr:nvCxnSpPr>
      <xdr:spPr>
        <a:xfrm>
          <a:off x="1976502" y="21631275"/>
          <a:ext cx="0" cy="4762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21980</xdr:colOff>
      <xdr:row>124</xdr:row>
      <xdr:rowOff>133350</xdr:rowOff>
    </xdr:from>
    <xdr:to>
      <xdr:col>2</xdr:col>
      <xdr:colOff>1562099</xdr:colOff>
      <xdr:row>126</xdr:row>
      <xdr:rowOff>28575</xdr:rowOff>
    </xdr:to>
    <xdr:sp macro="" textlink="">
      <xdr:nvSpPr>
        <xdr:cNvPr id="26" name="四角形: 角を丸くする 25">
          <a:extLst>
            <a:ext uri="{FF2B5EF4-FFF2-40B4-BE49-F238E27FC236}">
              <a16:creationId xmlns:a16="http://schemas.microsoft.com/office/drawing/2014/main" id="{E5FCAA83-1A52-4E3D-BB25-ECC2DF1848ED}"/>
            </a:ext>
          </a:extLst>
        </xdr:cNvPr>
        <xdr:cNvSpPr/>
      </xdr:nvSpPr>
      <xdr:spPr>
        <a:xfrm>
          <a:off x="3184280" y="21755100"/>
          <a:ext cx="1540119" cy="238125"/>
        </a:xfrm>
        <a:prstGeom prst="roundRect">
          <a:avLst>
            <a:gd name="adj" fmla="val 8334"/>
          </a:avLst>
        </a:prstGeom>
        <a:noFill/>
        <a:ln w="12700">
          <a:solidFill>
            <a:srgbClr val="0000FF"/>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197827</xdr:colOff>
      <xdr:row>126</xdr:row>
      <xdr:rowOff>38100</xdr:rowOff>
    </xdr:from>
    <xdr:to>
      <xdr:col>2</xdr:col>
      <xdr:colOff>197827</xdr:colOff>
      <xdr:row>126</xdr:row>
      <xdr:rowOff>161925</xdr:rowOff>
    </xdr:to>
    <xdr:cxnSp macro="">
      <xdr:nvCxnSpPr>
        <xdr:cNvPr id="27" name="直線矢印コネクタ 26">
          <a:extLst>
            <a:ext uri="{FF2B5EF4-FFF2-40B4-BE49-F238E27FC236}">
              <a16:creationId xmlns:a16="http://schemas.microsoft.com/office/drawing/2014/main" id="{69D115A7-4514-4EA9-8DB7-7EA5426C7132}"/>
            </a:ext>
          </a:extLst>
        </xdr:cNvPr>
        <xdr:cNvCxnSpPr/>
      </xdr:nvCxnSpPr>
      <xdr:spPr>
        <a:xfrm>
          <a:off x="3360127" y="22002750"/>
          <a:ext cx="0" cy="123825"/>
        </a:xfrm>
        <a:prstGeom prst="straightConnector1">
          <a:avLst/>
        </a:prstGeom>
        <a:ln>
          <a:solidFill>
            <a:srgbClr val="0000FF"/>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295275</xdr:colOff>
      <xdr:row>0</xdr:row>
      <xdr:rowOff>57151</xdr:rowOff>
    </xdr:from>
    <xdr:to>
      <xdr:col>4</xdr:col>
      <xdr:colOff>228600</xdr:colOff>
      <xdr:row>1</xdr:row>
      <xdr:rowOff>152401</xdr:rowOff>
    </xdr:to>
    <xdr:sp macro="" textlink="">
      <xdr:nvSpPr>
        <xdr:cNvPr id="3" name="テキスト ボックス 2">
          <a:extLst>
            <a:ext uri="{FF2B5EF4-FFF2-40B4-BE49-F238E27FC236}">
              <a16:creationId xmlns:a16="http://schemas.microsoft.com/office/drawing/2014/main" id="{93699419-32AC-4FB4-B930-52E3BB928993}"/>
            </a:ext>
          </a:extLst>
        </xdr:cNvPr>
        <xdr:cNvSpPr txBox="1"/>
      </xdr:nvSpPr>
      <xdr:spPr>
        <a:xfrm>
          <a:off x="5038725" y="57151"/>
          <a:ext cx="1514475" cy="3429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0" i="0">
              <a:latin typeface="ＤＦ特太ゴシック体" panose="020B0509000000000000" pitchFamily="49" charset="-128"/>
              <a:ea typeface="ＤＦ特太ゴシック体" panose="020B0509000000000000" pitchFamily="49" charset="-128"/>
            </a:rPr>
            <a:t>サンプル</a:t>
          </a:r>
        </a:p>
      </xdr:txBody>
    </xdr:sp>
    <xdr:clientData/>
  </xdr:twoCellAnchor>
  <xdr:twoCellAnchor>
    <xdr:from>
      <xdr:col>1</xdr:col>
      <xdr:colOff>809625</xdr:colOff>
      <xdr:row>104</xdr:row>
      <xdr:rowOff>76199</xdr:rowOff>
    </xdr:from>
    <xdr:to>
      <xdr:col>1</xdr:col>
      <xdr:colOff>1498403</xdr:colOff>
      <xdr:row>107</xdr:row>
      <xdr:rowOff>95249</xdr:rowOff>
    </xdr:to>
    <xdr:sp macro="" textlink="">
      <xdr:nvSpPr>
        <xdr:cNvPr id="28" name="矢印: 下 27">
          <a:extLst>
            <a:ext uri="{FF2B5EF4-FFF2-40B4-BE49-F238E27FC236}">
              <a16:creationId xmlns:a16="http://schemas.microsoft.com/office/drawing/2014/main" id="{2761FC3F-5C01-48ED-AE0B-56D8AAD9FDC2}"/>
            </a:ext>
          </a:extLst>
        </xdr:cNvPr>
        <xdr:cNvSpPr/>
      </xdr:nvSpPr>
      <xdr:spPr>
        <a:xfrm>
          <a:off x="2390775" y="18535649"/>
          <a:ext cx="688778" cy="723900"/>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911447</xdr:colOff>
      <xdr:row>115</xdr:row>
      <xdr:rowOff>75837</xdr:rowOff>
    </xdr:from>
    <xdr:to>
      <xdr:col>2</xdr:col>
      <xdr:colOff>19075</xdr:colOff>
      <xdr:row>118</xdr:row>
      <xdr:rowOff>100538</xdr:rowOff>
    </xdr:to>
    <xdr:sp macro="" textlink="">
      <xdr:nvSpPr>
        <xdr:cNvPr id="30" name="矢印: 下 29">
          <a:extLst>
            <a:ext uri="{FF2B5EF4-FFF2-40B4-BE49-F238E27FC236}">
              <a16:creationId xmlns:a16="http://schemas.microsoft.com/office/drawing/2014/main" id="{8B3B25DA-DD37-4515-83BF-9F5F7780E386}"/>
            </a:ext>
          </a:extLst>
        </xdr:cNvPr>
        <xdr:cNvSpPr/>
      </xdr:nvSpPr>
      <xdr:spPr>
        <a:xfrm>
          <a:off x="2492597" y="11010537"/>
          <a:ext cx="688778" cy="539051"/>
        </a:xfrm>
        <a:prstGeom prst="downArrow">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28"/>
  <sheetViews>
    <sheetView tabSelected="1" view="pageBreakPreview" zoomScaleNormal="100" zoomScaleSheetLayoutView="100" workbookViewId="0">
      <selection activeCell="A2" sqref="A2:C2"/>
    </sheetView>
  </sheetViews>
  <sheetFormatPr defaultColWidth="9" defaultRowHeight="13.5" x14ac:dyDescent="0.15"/>
  <cols>
    <col min="1" max="4" width="20.75" style="3" customWidth="1"/>
    <col min="5" max="5" width="3.75" style="3" customWidth="1"/>
    <col min="6" max="9" width="15.875" style="3" customWidth="1"/>
    <col min="10" max="16384" width="9" style="3"/>
  </cols>
  <sheetData>
    <row r="1" spans="1:9" ht="19.5" customHeight="1" x14ac:dyDescent="0.15"/>
    <row r="2" spans="1:9" ht="22.5" customHeight="1" x14ac:dyDescent="0.15">
      <c r="A2" s="50" t="s">
        <v>69</v>
      </c>
      <c r="B2" s="51"/>
      <c r="C2" s="52"/>
      <c r="D2" s="9"/>
      <c r="E2" s="9"/>
    </row>
    <row r="3" spans="1:9" ht="22.5" customHeight="1" x14ac:dyDescent="0.15">
      <c r="A3" s="9"/>
      <c r="B3" s="9"/>
      <c r="C3" s="9"/>
      <c r="D3" s="9"/>
      <c r="E3" s="9"/>
    </row>
    <row r="5" spans="1:9" x14ac:dyDescent="0.15">
      <c r="A5" s="1" t="s">
        <v>30</v>
      </c>
    </row>
    <row r="6" spans="1:9" ht="6" customHeight="1" x14ac:dyDescent="0.15">
      <c r="A6" s="1"/>
    </row>
    <row r="7" spans="1:9" x14ac:dyDescent="0.15">
      <c r="A7" s="19" t="s">
        <v>12</v>
      </c>
      <c r="B7" s="20">
        <v>4000</v>
      </c>
    </row>
    <row r="8" spans="1:9" ht="14.25" thickBot="1" x14ac:dyDescent="0.2">
      <c r="A8" s="21" t="s">
        <v>13</v>
      </c>
      <c r="B8" s="22">
        <v>5000</v>
      </c>
      <c r="C8" s="60"/>
      <c r="D8" s="60"/>
    </row>
    <row r="9" spans="1:9" ht="19.5" customHeight="1" thickBot="1" x14ac:dyDescent="0.2">
      <c r="A9" s="6" t="s">
        <v>34</v>
      </c>
      <c r="C9" s="2"/>
      <c r="D9" s="23">
        <f>B7/B8</f>
        <v>0.8</v>
      </c>
    </row>
    <row r="10" spans="1:9" x14ac:dyDescent="0.15">
      <c r="C10" s="2"/>
      <c r="D10" s="2"/>
    </row>
    <row r="11" spans="1:9" x14ac:dyDescent="0.15">
      <c r="A11" s="1" t="s">
        <v>29</v>
      </c>
    </row>
    <row r="12" spans="1:9" x14ac:dyDescent="0.15">
      <c r="A12" s="3" t="s">
        <v>70</v>
      </c>
    </row>
    <row r="13" spans="1:9" x14ac:dyDescent="0.15">
      <c r="A13" s="27" t="s">
        <v>40</v>
      </c>
      <c r="B13" s="27" t="s">
        <v>8</v>
      </c>
      <c r="C13" s="27" t="s">
        <v>31</v>
      </c>
      <c r="D13" s="33"/>
    </row>
    <row r="14" spans="1:9" x14ac:dyDescent="0.15">
      <c r="A14" s="19" t="s">
        <v>1</v>
      </c>
      <c r="B14" s="29">
        <v>920000000</v>
      </c>
      <c r="C14" s="62">
        <f>SUM(B14:B19)</f>
        <v>1959912000</v>
      </c>
      <c r="D14" s="34"/>
      <c r="E14" s="5"/>
      <c r="F14" s="5"/>
      <c r="G14" s="5"/>
      <c r="H14" s="5"/>
      <c r="I14" s="5"/>
    </row>
    <row r="15" spans="1:9" x14ac:dyDescent="0.15">
      <c r="A15" s="24" t="s">
        <v>2</v>
      </c>
      <c r="B15" s="25">
        <v>344500000</v>
      </c>
      <c r="C15" s="63"/>
      <c r="D15" s="34"/>
      <c r="E15" s="5"/>
      <c r="F15" s="5"/>
      <c r="G15" s="5"/>
      <c r="H15" s="5"/>
      <c r="I15" s="5"/>
    </row>
    <row r="16" spans="1:9" ht="13.5" customHeight="1" x14ac:dyDescent="0.15">
      <c r="A16" s="24" t="s">
        <v>3</v>
      </c>
      <c r="B16" s="25">
        <v>403500000</v>
      </c>
      <c r="C16" s="63"/>
      <c r="D16" s="34"/>
      <c r="E16" s="5"/>
      <c r="F16" s="5"/>
      <c r="G16" s="5"/>
      <c r="H16" s="5"/>
      <c r="I16" s="5"/>
    </row>
    <row r="17" spans="1:9" ht="13.5" customHeight="1" x14ac:dyDescent="0.15">
      <c r="A17" s="24" t="s">
        <v>10</v>
      </c>
      <c r="B17" s="25">
        <v>105000000</v>
      </c>
      <c r="C17" s="63"/>
      <c r="D17" s="34"/>
      <c r="E17" s="5"/>
      <c r="F17" s="5"/>
      <c r="G17" s="5"/>
      <c r="H17" s="5"/>
      <c r="I17" s="5"/>
    </row>
    <row r="18" spans="1:9" ht="13.5" customHeight="1" x14ac:dyDescent="0.15">
      <c r="A18" s="24" t="s">
        <v>4</v>
      </c>
      <c r="B18" s="25">
        <v>11912000</v>
      </c>
      <c r="C18" s="63"/>
      <c r="D18" s="34"/>
      <c r="E18" s="5"/>
      <c r="F18" s="5"/>
      <c r="G18" s="5"/>
      <c r="H18" s="5"/>
      <c r="I18" s="5"/>
    </row>
    <row r="19" spans="1:9" ht="13.5" customHeight="1" x14ac:dyDescent="0.15">
      <c r="A19" s="21" t="s">
        <v>5</v>
      </c>
      <c r="B19" s="26">
        <v>175000000</v>
      </c>
      <c r="C19" s="64"/>
      <c r="D19" s="34"/>
      <c r="E19" s="5"/>
      <c r="F19" s="5"/>
      <c r="G19" s="5"/>
      <c r="H19" s="5"/>
      <c r="I19" s="5"/>
    </row>
    <row r="20" spans="1:9" x14ac:dyDescent="0.15">
      <c r="A20" s="30" t="s">
        <v>6</v>
      </c>
      <c r="B20" s="53">
        <v>121200000</v>
      </c>
      <c r="C20" s="54"/>
      <c r="D20" s="35"/>
      <c r="F20" s="5"/>
      <c r="G20" s="5"/>
      <c r="H20" s="5"/>
      <c r="I20" s="5"/>
    </row>
    <row r="21" spans="1:9" x14ac:dyDescent="0.15">
      <c r="A21" s="31" t="s">
        <v>7</v>
      </c>
      <c r="B21" s="53">
        <f>ROUNDDOWN(SUM(B14:B19,B20)*0.08,0)</f>
        <v>166488960</v>
      </c>
      <c r="C21" s="54"/>
      <c r="D21" s="34"/>
      <c r="E21" s="5"/>
      <c r="F21" s="5"/>
      <c r="G21" s="61"/>
      <c r="H21" s="61"/>
      <c r="I21" s="5"/>
    </row>
    <row r="22" spans="1:9" x14ac:dyDescent="0.15">
      <c r="A22" s="10" t="s">
        <v>0</v>
      </c>
      <c r="B22" s="53">
        <f>SUM(B14:B19,B20:B21)</f>
        <v>2247600960</v>
      </c>
      <c r="C22" s="54"/>
      <c r="D22" s="34"/>
      <c r="E22" s="5"/>
      <c r="F22" s="5"/>
      <c r="G22" s="5"/>
      <c r="H22" s="5"/>
      <c r="I22" s="5"/>
    </row>
    <row r="23" spans="1:9" ht="14.25" thickBot="1" x14ac:dyDescent="0.2">
      <c r="A23" s="32" t="s">
        <v>11</v>
      </c>
      <c r="B23" s="5"/>
      <c r="C23" s="5"/>
      <c r="D23" s="5"/>
      <c r="E23" s="5"/>
      <c r="F23" s="5"/>
      <c r="G23" s="5"/>
      <c r="H23" s="5"/>
      <c r="I23" s="5"/>
    </row>
    <row r="24" spans="1:9" ht="19.5" customHeight="1" thickBot="1" x14ac:dyDescent="0.2">
      <c r="A24" s="6" t="s">
        <v>33</v>
      </c>
      <c r="B24" s="5"/>
      <c r="C24" s="5"/>
      <c r="D24" s="36">
        <f>ROUND(B20/C14,8)</f>
        <v>6.183951E-2</v>
      </c>
      <c r="E24" s="5"/>
      <c r="F24" s="5"/>
      <c r="G24" s="5"/>
      <c r="H24" s="5"/>
      <c r="I24" s="5"/>
    </row>
    <row r="25" spans="1:9" x14ac:dyDescent="0.15">
      <c r="A25" s="32"/>
      <c r="B25" s="5"/>
      <c r="C25" s="5"/>
      <c r="D25" s="5"/>
      <c r="E25" s="5"/>
      <c r="F25" s="5"/>
      <c r="G25" s="5"/>
      <c r="H25" s="5"/>
      <c r="I25" s="5"/>
    </row>
    <row r="27" spans="1:9" x14ac:dyDescent="0.15">
      <c r="A27" s="1" t="s">
        <v>59</v>
      </c>
    </row>
    <row r="28" spans="1:9" x14ac:dyDescent="0.15">
      <c r="A28" s="44" t="s">
        <v>28</v>
      </c>
      <c r="B28" s="8"/>
      <c r="C28" s="8"/>
      <c r="D28" s="8"/>
    </row>
    <row r="29" spans="1:9" x14ac:dyDescent="0.15">
      <c r="A29" s="27" t="s">
        <v>40</v>
      </c>
      <c r="B29" s="27" t="s">
        <v>37</v>
      </c>
      <c r="C29" s="27" t="s">
        <v>38</v>
      </c>
      <c r="D29" s="27" t="s">
        <v>9</v>
      </c>
    </row>
    <row r="30" spans="1:9" x14ac:dyDescent="0.15">
      <c r="A30" s="19" t="s">
        <v>1</v>
      </c>
      <c r="B30" s="39">
        <f>D30*0.1</f>
        <v>92000000</v>
      </c>
      <c r="C30" s="39">
        <f>D30*0.9</f>
        <v>828000000</v>
      </c>
      <c r="D30" s="39">
        <v>920000000</v>
      </c>
    </row>
    <row r="31" spans="1:9" x14ac:dyDescent="0.15">
      <c r="A31" s="24" t="s">
        <v>2</v>
      </c>
      <c r="B31" s="40">
        <v>0</v>
      </c>
      <c r="C31" s="40">
        <v>344500000</v>
      </c>
      <c r="D31" s="40">
        <v>344500000</v>
      </c>
    </row>
    <row r="32" spans="1:9" x14ac:dyDescent="0.15">
      <c r="A32" s="24" t="s">
        <v>3</v>
      </c>
      <c r="B32" s="40">
        <v>0</v>
      </c>
      <c r="C32" s="40">
        <v>403500000</v>
      </c>
      <c r="D32" s="40">
        <v>403500000</v>
      </c>
    </row>
    <row r="33" spans="1:4" x14ac:dyDescent="0.15">
      <c r="A33" s="24" t="s">
        <v>10</v>
      </c>
      <c r="B33" s="40">
        <v>0</v>
      </c>
      <c r="C33" s="40">
        <v>105000000</v>
      </c>
      <c r="D33" s="40">
        <v>105000000</v>
      </c>
    </row>
    <row r="34" spans="1:4" x14ac:dyDescent="0.15">
      <c r="A34" s="24" t="s">
        <v>4</v>
      </c>
      <c r="B34" s="40">
        <v>0</v>
      </c>
      <c r="C34" s="40">
        <v>11912000</v>
      </c>
      <c r="D34" s="40">
        <v>11912000</v>
      </c>
    </row>
    <row r="35" spans="1:4" x14ac:dyDescent="0.15">
      <c r="A35" s="21" t="s">
        <v>5</v>
      </c>
      <c r="B35" s="41">
        <v>3000000</v>
      </c>
      <c r="C35" s="41">
        <f>D35-B35</f>
        <v>172000000</v>
      </c>
      <c r="D35" s="41">
        <v>175000000</v>
      </c>
    </row>
    <row r="36" spans="1:4" x14ac:dyDescent="0.15">
      <c r="A36" s="38" t="s">
        <v>9</v>
      </c>
      <c r="B36" s="37">
        <f>SUM(B30:B35)</f>
        <v>95000000</v>
      </c>
      <c r="C36" s="37">
        <f>SUM(C30:C35)</f>
        <v>1864912000</v>
      </c>
      <c r="D36" s="37">
        <f>SUM(D30:D35)</f>
        <v>1959912000</v>
      </c>
    </row>
    <row r="37" spans="1:4" ht="4.5" customHeight="1" thickBot="1" x14ac:dyDescent="0.2">
      <c r="A37" s="4"/>
      <c r="B37" s="7"/>
      <c r="C37" s="7"/>
      <c r="D37" s="7"/>
    </row>
    <row r="38" spans="1:4" ht="18" customHeight="1" thickBot="1" x14ac:dyDescent="0.2">
      <c r="A38" s="6" t="s">
        <v>32</v>
      </c>
      <c r="B38" s="42">
        <f>ROUND(B36/$D$36,4)</f>
        <v>4.8500000000000001E-2</v>
      </c>
      <c r="C38" s="43">
        <f>ROUND(C36/$D$36,4)</f>
        <v>0.95150000000000001</v>
      </c>
    </row>
    <row r="39" spans="1:4" ht="13.5" customHeight="1" x14ac:dyDescent="0.15">
      <c r="D39" s="4"/>
    </row>
    <row r="40" spans="1:4" x14ac:dyDescent="0.15">
      <c r="C40" s="9" t="s">
        <v>36</v>
      </c>
      <c r="D40" s="9"/>
    </row>
    <row r="41" spans="1:4" x14ac:dyDescent="0.15">
      <c r="C41" s="67"/>
      <c r="D41" s="67"/>
    </row>
    <row r="42" spans="1:4" ht="18" customHeight="1" x14ac:dyDescent="0.15">
      <c r="A42" s="1" t="s">
        <v>35</v>
      </c>
    </row>
    <row r="43" spans="1:4" x14ac:dyDescent="0.15">
      <c r="A43" s="27" t="s">
        <v>40</v>
      </c>
      <c r="B43" s="27" t="s">
        <v>37</v>
      </c>
      <c r="C43" s="27" t="s">
        <v>38</v>
      </c>
      <c r="D43" s="27" t="s">
        <v>0</v>
      </c>
    </row>
    <row r="44" spans="1:4" x14ac:dyDescent="0.15">
      <c r="A44" s="19" t="s">
        <v>1</v>
      </c>
      <c r="B44" s="39">
        <v>90000000</v>
      </c>
      <c r="C44" s="39">
        <f>799000000</f>
        <v>799000000</v>
      </c>
      <c r="D44" s="39">
        <f>B44+C44</f>
        <v>889000000</v>
      </c>
    </row>
    <row r="45" spans="1:4" x14ac:dyDescent="0.15">
      <c r="A45" s="24" t="s">
        <v>2</v>
      </c>
      <c r="B45" s="40">
        <v>0</v>
      </c>
      <c r="C45" s="40">
        <v>344500000</v>
      </c>
      <c r="D45" s="40">
        <f t="shared" ref="D45:D49" si="0">B45+C45</f>
        <v>344500000</v>
      </c>
    </row>
    <row r="46" spans="1:4" x14ac:dyDescent="0.15">
      <c r="A46" s="24" t="s">
        <v>3</v>
      </c>
      <c r="B46" s="40">
        <v>0</v>
      </c>
      <c r="C46" s="40">
        <v>403500000</v>
      </c>
      <c r="D46" s="40">
        <f t="shared" si="0"/>
        <v>403500000</v>
      </c>
    </row>
    <row r="47" spans="1:4" x14ac:dyDescent="0.15">
      <c r="A47" s="24" t="s">
        <v>10</v>
      </c>
      <c r="B47" s="40">
        <v>0</v>
      </c>
      <c r="C47" s="40">
        <v>105000000</v>
      </c>
      <c r="D47" s="40">
        <f t="shared" si="0"/>
        <v>105000000</v>
      </c>
    </row>
    <row r="48" spans="1:4" x14ac:dyDescent="0.15">
      <c r="A48" s="24" t="s">
        <v>4</v>
      </c>
      <c r="B48" s="40">
        <v>0</v>
      </c>
      <c r="C48" s="40">
        <v>11912000</v>
      </c>
      <c r="D48" s="40">
        <f t="shared" si="0"/>
        <v>11912000</v>
      </c>
    </row>
    <row r="49" spans="1:4" x14ac:dyDescent="0.15">
      <c r="A49" s="21" t="s">
        <v>5</v>
      </c>
      <c r="B49" s="41">
        <v>0</v>
      </c>
      <c r="C49" s="41">
        <v>0</v>
      </c>
      <c r="D49" s="41">
        <f t="shared" si="0"/>
        <v>0</v>
      </c>
    </row>
    <row r="50" spans="1:4" x14ac:dyDescent="0.15">
      <c r="A50" s="38" t="s">
        <v>0</v>
      </c>
      <c r="B50" s="37">
        <f>SUM(B44:B49)</f>
        <v>90000000</v>
      </c>
      <c r="C50" s="37">
        <f>SUM(C44:C49)</f>
        <v>1663912000</v>
      </c>
      <c r="D50" s="37">
        <f>SUM(D44:D49)</f>
        <v>1753912000</v>
      </c>
    </row>
    <row r="51" spans="1:4" ht="8.25" customHeight="1" x14ac:dyDescent="0.15"/>
    <row r="52" spans="1:4" ht="29.25" customHeight="1" x14ac:dyDescent="0.15">
      <c r="C52" s="55" t="s">
        <v>39</v>
      </c>
      <c r="D52" s="55"/>
    </row>
    <row r="53" spans="1:4" ht="17.25" customHeight="1" x14ac:dyDescent="0.15">
      <c r="C53" s="56" t="s">
        <v>67</v>
      </c>
      <c r="D53" s="56"/>
    </row>
    <row r="54" spans="1:4" ht="8.25" customHeight="1" x14ac:dyDescent="0.15"/>
    <row r="55" spans="1:4" x14ac:dyDescent="0.15">
      <c r="A55" s="1" t="s">
        <v>14</v>
      </c>
    </row>
    <row r="56" spans="1:4" x14ac:dyDescent="0.15">
      <c r="A56" s="27" t="s">
        <v>40</v>
      </c>
      <c r="B56" s="27" t="s">
        <v>37</v>
      </c>
      <c r="C56" s="27" t="s">
        <v>38</v>
      </c>
      <c r="D56" s="27" t="s">
        <v>0</v>
      </c>
    </row>
    <row r="57" spans="1:4" x14ac:dyDescent="0.15">
      <c r="A57" s="19" t="s">
        <v>1</v>
      </c>
      <c r="B57" s="39">
        <f>ROUND((B44+B44*$D$24)*1.1,0)</f>
        <v>105122111</v>
      </c>
      <c r="C57" s="39">
        <f>ROUND((C44+C44*$D$24)*1.1,0)</f>
        <v>933250745</v>
      </c>
      <c r="D57" s="39">
        <f>B57+C57</f>
        <v>1038372856</v>
      </c>
    </row>
    <row r="58" spans="1:4" x14ac:dyDescent="0.15">
      <c r="A58" s="24" t="s">
        <v>2</v>
      </c>
      <c r="B58" s="40">
        <f>ROUND((B45+B45*$G$21)*1.1,0)</f>
        <v>0</v>
      </c>
      <c r="C58" s="40">
        <f>ROUND((C45+C45*$D$24)*1.1,0)</f>
        <v>402384082</v>
      </c>
      <c r="D58" s="40">
        <f t="shared" ref="D58:D62" si="1">B58+C58</f>
        <v>402384082</v>
      </c>
    </row>
    <row r="59" spans="1:4" x14ac:dyDescent="0.15">
      <c r="A59" s="24" t="s">
        <v>3</v>
      </c>
      <c r="B59" s="40">
        <f>ROUND((B46+B46*$G$21)*1.1,0)</f>
        <v>0</v>
      </c>
      <c r="C59" s="40">
        <f>ROUND((C46+C46*$D$24)*1.1,0)</f>
        <v>471297467</v>
      </c>
      <c r="D59" s="40">
        <f t="shared" si="1"/>
        <v>471297467</v>
      </c>
    </row>
    <row r="60" spans="1:4" x14ac:dyDescent="0.15">
      <c r="A60" s="24" t="s">
        <v>10</v>
      </c>
      <c r="B60" s="40">
        <f>ROUND((B47+B47*$G$21)*1.1,0)</f>
        <v>0</v>
      </c>
      <c r="C60" s="40">
        <f>ROUND((C47+C47*$D$24)*1.1,0)</f>
        <v>122642463</v>
      </c>
      <c r="D60" s="40">
        <f t="shared" si="1"/>
        <v>122642463</v>
      </c>
    </row>
    <row r="61" spans="1:4" x14ac:dyDescent="0.15">
      <c r="A61" s="24" t="s">
        <v>4</v>
      </c>
      <c r="B61" s="40">
        <f>ROUND((B48+B48*$G$21)*1.1,0)</f>
        <v>0</v>
      </c>
      <c r="C61" s="40">
        <f>ROUND((C48+C48*$D$24)*1.1,0)</f>
        <v>13913495</v>
      </c>
      <c r="D61" s="40">
        <f t="shared" si="1"/>
        <v>13913495</v>
      </c>
    </row>
    <row r="62" spans="1:4" x14ac:dyDescent="0.15">
      <c r="A62" s="21" t="s">
        <v>5</v>
      </c>
      <c r="B62" s="41">
        <f>ROUND((B49+B49*$G$21)*1.1,0)</f>
        <v>0</v>
      </c>
      <c r="C62" s="41">
        <f>ROUND((C49+C49*$D$24)*1.1,0)</f>
        <v>0</v>
      </c>
      <c r="D62" s="41">
        <f t="shared" si="1"/>
        <v>0</v>
      </c>
    </row>
    <row r="63" spans="1:4" x14ac:dyDescent="0.15">
      <c r="A63" s="38" t="s">
        <v>0</v>
      </c>
      <c r="B63" s="37">
        <f>SUM(B57:B62)</f>
        <v>105122111</v>
      </c>
      <c r="C63" s="37">
        <f>SUM(C57:C62)</f>
        <v>1943488252</v>
      </c>
      <c r="D63" s="37">
        <f>SUM(D57:D62)</f>
        <v>2048610363</v>
      </c>
    </row>
    <row r="65" spans="1:4" x14ac:dyDescent="0.15">
      <c r="C65" s="3" t="s">
        <v>45</v>
      </c>
    </row>
    <row r="66" spans="1:4" x14ac:dyDescent="0.15">
      <c r="C66" s="3" t="s">
        <v>16</v>
      </c>
    </row>
    <row r="68" spans="1:4" x14ac:dyDescent="0.15">
      <c r="A68" s="1" t="s">
        <v>15</v>
      </c>
    </row>
    <row r="69" spans="1:4" x14ac:dyDescent="0.15">
      <c r="A69" s="27" t="s">
        <v>40</v>
      </c>
      <c r="B69" s="27" t="s">
        <v>37</v>
      </c>
      <c r="C69" s="27" t="s">
        <v>38</v>
      </c>
      <c r="D69" s="27" t="s">
        <v>0</v>
      </c>
    </row>
    <row r="70" spans="1:4" x14ac:dyDescent="0.15">
      <c r="A70" s="19" t="s">
        <v>1</v>
      </c>
      <c r="B70" s="39">
        <f>ROUND(B57*$D$9,0)</f>
        <v>84097689</v>
      </c>
      <c r="C70" s="39">
        <f>ROUND(C57*$D$9,0)</f>
        <v>746600596</v>
      </c>
      <c r="D70" s="39">
        <f>B70+C70</f>
        <v>830698285</v>
      </c>
    </row>
    <row r="71" spans="1:4" x14ac:dyDescent="0.15">
      <c r="A71" s="24" t="s">
        <v>2</v>
      </c>
      <c r="B71" s="40">
        <f>ROUND(B58*$C$9,0)</f>
        <v>0</v>
      </c>
      <c r="C71" s="40">
        <f t="shared" ref="C71:C75" si="2">ROUND(C58*$D$9,0)</f>
        <v>321907266</v>
      </c>
      <c r="D71" s="40">
        <f t="shared" ref="D71:D75" si="3">B71+C71</f>
        <v>321907266</v>
      </c>
    </row>
    <row r="72" spans="1:4" x14ac:dyDescent="0.15">
      <c r="A72" s="24" t="s">
        <v>3</v>
      </c>
      <c r="B72" s="40">
        <f t="shared" ref="B72" si="4">ROUND(B59*$C$9,0)</f>
        <v>0</v>
      </c>
      <c r="C72" s="40">
        <f t="shared" si="2"/>
        <v>377037974</v>
      </c>
      <c r="D72" s="40">
        <f t="shared" si="3"/>
        <v>377037974</v>
      </c>
    </row>
    <row r="73" spans="1:4" x14ac:dyDescent="0.15">
      <c r="A73" s="24" t="s">
        <v>10</v>
      </c>
      <c r="B73" s="40">
        <f t="shared" ref="B73" si="5">ROUND(B60*$C$9,0)</f>
        <v>0</v>
      </c>
      <c r="C73" s="40">
        <f t="shared" si="2"/>
        <v>98113970</v>
      </c>
      <c r="D73" s="40">
        <f t="shared" si="3"/>
        <v>98113970</v>
      </c>
    </row>
    <row r="74" spans="1:4" x14ac:dyDescent="0.15">
      <c r="A74" s="24" t="s">
        <v>4</v>
      </c>
      <c r="B74" s="40">
        <f t="shared" ref="B74" si="6">ROUND(B61*$C$9,0)</f>
        <v>0</v>
      </c>
      <c r="C74" s="40">
        <f t="shared" si="2"/>
        <v>11130796</v>
      </c>
      <c r="D74" s="40">
        <f t="shared" si="3"/>
        <v>11130796</v>
      </c>
    </row>
    <row r="75" spans="1:4" x14ac:dyDescent="0.15">
      <c r="A75" s="21" t="s">
        <v>5</v>
      </c>
      <c r="B75" s="41">
        <f t="shared" ref="B75" si="7">ROUND(B62*$C$9,0)</f>
        <v>0</v>
      </c>
      <c r="C75" s="41">
        <f t="shared" si="2"/>
        <v>0</v>
      </c>
      <c r="D75" s="41">
        <f t="shared" si="3"/>
        <v>0</v>
      </c>
    </row>
    <row r="76" spans="1:4" x14ac:dyDescent="0.15">
      <c r="A76" s="38" t="s">
        <v>0</v>
      </c>
      <c r="B76" s="37">
        <f>SUM(B70:B75)</f>
        <v>84097689</v>
      </c>
      <c r="C76" s="37">
        <f>SUM(C70:C75)</f>
        <v>1554790602</v>
      </c>
      <c r="D76" s="37">
        <f>SUM(D70:D75)</f>
        <v>1638888291</v>
      </c>
    </row>
    <row r="78" spans="1:4" ht="27" x14ac:dyDescent="0.15">
      <c r="B78" s="46" t="s">
        <v>60</v>
      </c>
      <c r="C78" s="47" t="s">
        <v>61</v>
      </c>
    </row>
    <row r="80" spans="1:4" x14ac:dyDescent="0.15">
      <c r="A80" s="1" t="s">
        <v>62</v>
      </c>
    </row>
    <row r="81" spans="1:4" x14ac:dyDescent="0.15">
      <c r="A81" s="1" t="s">
        <v>17</v>
      </c>
    </row>
    <row r="82" spans="1:4" x14ac:dyDescent="0.15">
      <c r="A82" s="65" t="s">
        <v>18</v>
      </c>
      <c r="B82" s="66"/>
      <c r="C82" s="10" t="s">
        <v>41</v>
      </c>
      <c r="D82" s="10" t="s">
        <v>42</v>
      </c>
    </row>
    <row r="83" spans="1:4" x14ac:dyDescent="0.15">
      <c r="A83" s="57">
        <v>4000</v>
      </c>
      <c r="B83" s="58"/>
      <c r="C83" s="11">
        <f>ROUND(A83*B38,2)</f>
        <v>194</v>
      </c>
      <c r="D83" s="11">
        <f>ROUND(A83*C38,2)</f>
        <v>3806</v>
      </c>
    </row>
    <row r="84" spans="1:4" x14ac:dyDescent="0.15">
      <c r="A84" s="12"/>
      <c r="B84" s="8"/>
      <c r="C84" s="49" t="s">
        <v>46</v>
      </c>
      <c r="D84" s="49"/>
    </row>
    <row r="86" spans="1:4" x14ac:dyDescent="0.15">
      <c r="A86" s="3" t="s">
        <v>21</v>
      </c>
      <c r="B86" s="3" t="s">
        <v>68</v>
      </c>
      <c r="C86" s="3">
        <v>328.3</v>
      </c>
      <c r="D86" s="3" t="s">
        <v>26</v>
      </c>
    </row>
    <row r="87" spans="1:4" x14ac:dyDescent="0.15">
      <c r="A87" s="3" t="s">
        <v>22</v>
      </c>
      <c r="B87" s="3" t="s">
        <v>25</v>
      </c>
      <c r="C87" s="13">
        <v>1</v>
      </c>
    </row>
    <row r="88" spans="1:4" x14ac:dyDescent="0.15">
      <c r="A88" s="3" t="s">
        <v>23</v>
      </c>
      <c r="C88" s="3">
        <f>C86*C87</f>
        <v>328.3</v>
      </c>
      <c r="D88" s="3" t="s">
        <v>26</v>
      </c>
    </row>
    <row r="90" spans="1:4" x14ac:dyDescent="0.15">
      <c r="A90" s="59" t="s">
        <v>24</v>
      </c>
      <c r="B90" s="59"/>
      <c r="C90" s="14" t="s">
        <v>43</v>
      </c>
      <c r="D90" s="14" t="s">
        <v>44</v>
      </c>
    </row>
    <row r="91" spans="1:4" x14ac:dyDescent="0.15">
      <c r="A91" s="59"/>
      <c r="B91" s="59"/>
      <c r="C91" s="15">
        <f>C83*C88*1000</f>
        <v>63690200.000000007</v>
      </c>
      <c r="D91" s="15">
        <f>D83*C88*1000</f>
        <v>1249509800</v>
      </c>
    </row>
    <row r="92" spans="1:4" x14ac:dyDescent="0.15">
      <c r="A92" s="4"/>
      <c r="B92" s="4"/>
      <c r="C92" s="16"/>
      <c r="D92" s="16"/>
    </row>
    <row r="93" spans="1:4" ht="7.5" customHeight="1" x14ac:dyDescent="0.15">
      <c r="A93" s="4"/>
      <c r="B93" s="4"/>
      <c r="C93" s="16"/>
      <c r="D93" s="16"/>
    </row>
    <row r="94" spans="1:4" ht="30" customHeight="1" x14ac:dyDescent="0.15">
      <c r="C94" s="17" t="s">
        <v>63</v>
      </c>
      <c r="D94" s="18" t="s">
        <v>64</v>
      </c>
    </row>
    <row r="95" spans="1:4" x14ac:dyDescent="0.15">
      <c r="A95" s="1" t="s">
        <v>19</v>
      </c>
    </row>
    <row r="96" spans="1:4" x14ac:dyDescent="0.15">
      <c r="A96" s="55" t="s">
        <v>27</v>
      </c>
      <c r="B96" s="55"/>
      <c r="C96" s="55"/>
      <c r="D96" s="55"/>
    </row>
    <row r="97" spans="1:4" ht="28.5" customHeight="1" x14ac:dyDescent="0.15">
      <c r="A97" s="55"/>
      <c r="B97" s="55"/>
      <c r="C97" s="55"/>
      <c r="D97" s="55"/>
    </row>
    <row r="98" spans="1:4" x14ac:dyDescent="0.15">
      <c r="A98" s="1" t="s">
        <v>56</v>
      </c>
    </row>
    <row r="99" spans="1:4" x14ac:dyDescent="0.15">
      <c r="A99" s="27" t="s">
        <v>40</v>
      </c>
      <c r="B99" s="27" t="s">
        <v>47</v>
      </c>
      <c r="C99" s="27" t="s">
        <v>48</v>
      </c>
    </row>
    <row r="100" spans="1:4" x14ac:dyDescent="0.15">
      <c r="A100" s="19" t="s">
        <v>49</v>
      </c>
      <c r="B100" s="19"/>
      <c r="C100" s="19"/>
    </row>
    <row r="101" spans="1:4" x14ac:dyDescent="0.15">
      <c r="A101" s="24" t="s">
        <v>50</v>
      </c>
      <c r="B101" s="25">
        <v>30000000</v>
      </c>
      <c r="C101" s="24"/>
    </row>
    <row r="102" spans="1:4" x14ac:dyDescent="0.15">
      <c r="A102" s="21" t="s">
        <v>51</v>
      </c>
      <c r="B102" s="26">
        <v>53000000</v>
      </c>
      <c r="C102" s="21"/>
    </row>
    <row r="103" spans="1:4" x14ac:dyDescent="0.15">
      <c r="A103" s="28" t="s">
        <v>20</v>
      </c>
      <c r="B103" s="28"/>
      <c r="C103" s="28"/>
    </row>
    <row r="104" spans="1:4" x14ac:dyDescent="0.15">
      <c r="A104" s="21" t="s">
        <v>52</v>
      </c>
      <c r="B104" s="21"/>
      <c r="C104" s="26">
        <v>10928418</v>
      </c>
    </row>
    <row r="105" spans="1:4" ht="9" customHeight="1" x14ac:dyDescent="0.15"/>
    <row r="106" spans="1:4" ht="29.25" customHeight="1" x14ac:dyDescent="0.15">
      <c r="C106" s="55" t="s">
        <v>39</v>
      </c>
      <c r="D106" s="55"/>
    </row>
    <row r="107" spans="1:4" ht="17.25" customHeight="1" x14ac:dyDescent="0.15">
      <c r="C107" s="56" t="s">
        <v>67</v>
      </c>
      <c r="D107" s="56"/>
    </row>
    <row r="108" spans="1:4" ht="10.5" customHeight="1" x14ac:dyDescent="0.15">
      <c r="C108" s="45"/>
      <c r="D108" s="45"/>
    </row>
    <row r="109" spans="1:4" ht="17.25" customHeight="1" x14ac:dyDescent="0.15">
      <c r="A109" s="1" t="s">
        <v>57</v>
      </c>
      <c r="C109" s="45"/>
      <c r="D109" s="45"/>
    </row>
    <row r="110" spans="1:4" x14ac:dyDescent="0.15">
      <c r="A110" s="27" t="s">
        <v>40</v>
      </c>
      <c r="B110" s="27" t="s">
        <v>37</v>
      </c>
      <c r="C110" s="27" t="s">
        <v>38</v>
      </c>
    </row>
    <row r="111" spans="1:4" x14ac:dyDescent="0.15">
      <c r="A111" s="19" t="s">
        <v>49</v>
      </c>
      <c r="B111" s="19"/>
      <c r="C111" s="19"/>
    </row>
    <row r="112" spans="1:4" x14ac:dyDescent="0.15">
      <c r="A112" s="24" t="s">
        <v>50</v>
      </c>
      <c r="B112" s="48">
        <f>ROUND((B101+B101*$D$24)*1.1,0)</f>
        <v>35040704</v>
      </c>
      <c r="C112" s="24"/>
    </row>
    <row r="113" spans="1:3" x14ac:dyDescent="0.15">
      <c r="A113" s="21" t="s">
        <v>51</v>
      </c>
      <c r="B113" s="26">
        <f>ROUND((B102+B102*$D$24)*1.1,0)</f>
        <v>61905243</v>
      </c>
      <c r="C113" s="21"/>
    </row>
    <row r="114" spans="1:3" x14ac:dyDescent="0.15">
      <c r="A114" s="28" t="s">
        <v>20</v>
      </c>
      <c r="B114" s="28"/>
      <c r="C114" s="28"/>
    </row>
    <row r="115" spans="1:3" x14ac:dyDescent="0.15">
      <c r="A115" s="21" t="s">
        <v>52</v>
      </c>
      <c r="B115" s="21"/>
      <c r="C115" s="26">
        <f>ROUND((C104+C104*$D$24)*1.1,0)</f>
        <v>12764649</v>
      </c>
    </row>
    <row r="117" spans="1:3" x14ac:dyDescent="0.15">
      <c r="C117" s="3" t="s">
        <v>45</v>
      </c>
    </row>
    <row r="118" spans="1:3" x14ac:dyDescent="0.15">
      <c r="C118" s="3" t="s">
        <v>53</v>
      </c>
    </row>
    <row r="120" spans="1:3" x14ac:dyDescent="0.15">
      <c r="A120" s="1" t="s">
        <v>58</v>
      </c>
    </row>
    <row r="121" spans="1:3" x14ac:dyDescent="0.15">
      <c r="A121" s="27" t="s">
        <v>40</v>
      </c>
      <c r="B121" s="27" t="s">
        <v>55</v>
      </c>
      <c r="C121" s="27" t="s">
        <v>54</v>
      </c>
    </row>
    <row r="122" spans="1:3" x14ac:dyDescent="0.15">
      <c r="A122" s="19" t="s">
        <v>49</v>
      </c>
      <c r="B122" s="19"/>
      <c r="C122" s="19"/>
    </row>
    <row r="123" spans="1:3" x14ac:dyDescent="0.15">
      <c r="A123" s="24" t="s">
        <v>50</v>
      </c>
      <c r="B123" s="48">
        <f>B112*0.8</f>
        <v>28032563.200000003</v>
      </c>
      <c r="C123" s="24"/>
    </row>
    <row r="124" spans="1:3" x14ac:dyDescent="0.15">
      <c r="A124" s="21" t="s">
        <v>51</v>
      </c>
      <c r="B124" s="26">
        <f>B113*0.8</f>
        <v>49524194.400000006</v>
      </c>
      <c r="C124" s="21"/>
    </row>
    <row r="125" spans="1:3" x14ac:dyDescent="0.15">
      <c r="A125" s="28" t="s">
        <v>20</v>
      </c>
      <c r="B125" s="28"/>
      <c r="C125" s="28"/>
    </row>
    <row r="126" spans="1:3" x14ac:dyDescent="0.15">
      <c r="A126" s="21" t="s">
        <v>52</v>
      </c>
      <c r="B126" s="21"/>
      <c r="C126" s="26">
        <f>C115*0.8</f>
        <v>10211719.200000001</v>
      </c>
    </row>
    <row r="128" spans="1:3" ht="27" x14ac:dyDescent="0.15">
      <c r="B128" s="17" t="s">
        <v>65</v>
      </c>
      <c r="C128" s="18" t="s">
        <v>66</v>
      </c>
    </row>
  </sheetData>
  <mergeCells count="17">
    <mergeCell ref="G21:H21"/>
    <mergeCell ref="C14:C19"/>
    <mergeCell ref="B20:C20"/>
    <mergeCell ref="B21:C21"/>
    <mergeCell ref="A82:B82"/>
    <mergeCell ref="C41:D41"/>
    <mergeCell ref="C52:D52"/>
    <mergeCell ref="C53:D53"/>
    <mergeCell ref="C84:D84"/>
    <mergeCell ref="A2:C2"/>
    <mergeCell ref="B22:C22"/>
    <mergeCell ref="C106:D106"/>
    <mergeCell ref="C107:D107"/>
    <mergeCell ref="A83:B83"/>
    <mergeCell ref="A90:B91"/>
    <mergeCell ref="A96:D97"/>
    <mergeCell ref="C8:D8"/>
  </mergeCells>
  <phoneticPr fontId="1"/>
  <pageMargins left="0.7" right="0.7" top="0.75" bottom="0.75" header="0.3" footer="0.3"/>
  <pageSetup paperSize="9" fitToWidth="0" fitToHeight="0" orientation="portrait" r:id="rId1"/>
  <rowBreaks count="2" manualBreakCount="2">
    <brk id="54" max="4" man="1"/>
    <brk id="108"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経費按分計算書サンプル</vt:lpstr>
      <vt:lpstr>経費按分計算書サンプル!Print_Area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満田洋光</cp:lastModifiedBy>
  <cp:lastPrinted>2025-02-06T02:51:13Z</cp:lastPrinted>
  <dcterms:created xsi:type="dcterms:W3CDTF">2011-06-14T05:32:50Z</dcterms:created>
  <dcterms:modified xsi:type="dcterms:W3CDTF">2025-02-07T08:43:59Z</dcterms:modified>
</cp:coreProperties>
</file>