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2.2.67\disk1\01 地域振興課 [HDD]\06 雇用対策\2026年度（令和08年度）\05_地域経営推進費事業\01_企業ガイドブック（地経費1(2)ア）\01_所長協議\"/>
    </mc:Choice>
  </mc:AlternateContent>
  <xr:revisionPtr revIDLastSave="0" documentId="13_ncr:1_{01257D44-EC20-4E63-99E8-C1418D6094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回答シート" sheetId="3" r:id="rId1"/>
    <sheet name="出力フォーマット" sheetId="6" r:id="rId2"/>
    <sheet name="キャリア教育対応状況" sheetId="7" r:id="rId3"/>
  </sheets>
  <definedNames>
    <definedName name="_xlnm.Print_Area" localSheetId="2">キャリア教育対応状況!$A$1:$J$4</definedName>
    <definedName name="_xlnm.Print_Area" localSheetId="0">回答シート!$B$1:$F$49</definedName>
    <definedName name="_xlnm.Print_Area" localSheetId="1">出力フォーマット!$B$2:$L$34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3" l="1"/>
  <c r="K29" i="3" l="1"/>
  <c r="M29" i="3"/>
  <c r="L29" i="3"/>
  <c r="L16" i="3"/>
  <c r="L15" i="3"/>
  <c r="L14" i="3"/>
  <c r="L13" i="3"/>
  <c r="L24" i="3"/>
  <c r="L23" i="3"/>
  <c r="L22" i="3"/>
  <c r="L21" i="3"/>
  <c r="L20" i="3"/>
  <c r="L19" i="3"/>
  <c r="L18" i="3"/>
  <c r="L17" i="3"/>
  <c r="M14" i="3"/>
  <c r="AR9" i="6" l="1"/>
  <c r="AQ9" i="6" s="1"/>
  <c r="AS9" i="6" s="1"/>
  <c r="AO9" i="6"/>
  <c r="AN9" i="6" s="1"/>
  <c r="AP9" i="6" s="1"/>
  <c r="AL9" i="6"/>
  <c r="AK9" i="6" s="1"/>
  <c r="AM9" i="6" s="1"/>
  <c r="AI9" i="6"/>
  <c r="AH9" i="6" s="1"/>
  <c r="AJ9" i="6" s="1"/>
  <c r="AF9" i="6"/>
  <c r="AE9" i="6" s="1"/>
  <c r="AG9" i="6" s="1"/>
  <c r="AC9" i="6"/>
  <c r="AD9" i="6" s="1"/>
  <c r="I32" i="3"/>
  <c r="I31" i="3"/>
  <c r="I30" i="3"/>
  <c r="K30" i="3" s="1"/>
  <c r="U34" i="6"/>
  <c r="U31" i="6"/>
  <c r="U28" i="6"/>
  <c r="U20" i="6"/>
  <c r="U19" i="6"/>
  <c r="U18" i="6"/>
  <c r="U17" i="6"/>
  <c r="U16" i="6"/>
  <c r="U15" i="6"/>
  <c r="U14" i="6"/>
  <c r="U13" i="6"/>
  <c r="U12" i="6"/>
  <c r="U11" i="6"/>
  <c r="U10" i="6"/>
  <c r="W31" i="6"/>
  <c r="M31" i="3"/>
  <c r="M32" i="3"/>
  <c r="L30" i="3"/>
  <c r="L32" i="3"/>
  <c r="L31" i="3"/>
  <c r="W34" i="6"/>
  <c r="W28" i="6"/>
  <c r="K32" i="3"/>
  <c r="K31" i="3"/>
  <c r="I15" i="3" a="1"/>
  <c r="I15" i="3" s="1"/>
  <c r="K15" i="3" s="1"/>
  <c r="I14" i="3"/>
  <c r="K14" i="3" s="1"/>
  <c r="U8" i="6"/>
  <c r="U7" i="6"/>
  <c r="W5" i="6"/>
  <c r="U5" i="6"/>
  <c r="L8" i="3"/>
  <c r="K8" i="3"/>
  <c r="L6" i="3"/>
  <c r="K6" i="3"/>
  <c r="L7" i="3"/>
  <c r="G7" i="3" s="1"/>
  <c r="K7" i="3"/>
  <c r="L9" i="3"/>
  <c r="K9" i="3"/>
  <c r="L10" i="3"/>
  <c r="L12" i="3"/>
  <c r="K12" i="3"/>
  <c r="K13" i="3"/>
  <c r="V12" i="6"/>
  <c r="V15" i="6"/>
  <c r="V11" i="6"/>
  <c r="V5" i="6"/>
  <c r="V13" i="6"/>
  <c r="V34" i="6"/>
  <c r="V20" i="6"/>
  <c r="V16" i="6"/>
  <c r="V8" i="6"/>
  <c r="V14" i="6"/>
  <c r="V18" i="6"/>
  <c r="V28" i="6"/>
  <c r="V10" i="6"/>
  <c r="V17" i="6"/>
  <c r="V7" i="6"/>
  <c r="V25" i="6"/>
  <c r="V19" i="6"/>
  <c r="V31" i="6"/>
  <c r="M9" i="3" l="1"/>
  <c r="M15" i="3"/>
  <c r="M17" i="3"/>
  <c r="M19" i="3"/>
  <c r="M21" i="3"/>
  <c r="M23" i="3"/>
  <c r="M18" i="3"/>
  <c r="M20" i="3"/>
  <c r="M24" i="3"/>
  <c r="M16" i="3"/>
  <c r="M22" i="3"/>
  <c r="AI25" i="6"/>
  <c r="AH25" i="6" s="1"/>
  <c r="AJ25" i="6" s="1"/>
  <c r="AR25" i="6"/>
  <c r="AQ25" i="6" s="1"/>
  <c r="AS25" i="6" s="1"/>
  <c r="AL25" i="6"/>
  <c r="AK25" i="6" s="1"/>
  <c r="AM25" i="6" s="1"/>
  <c r="AF25" i="6"/>
  <c r="AE25" i="6" s="1"/>
  <c r="AG25" i="6" s="1"/>
  <c r="AO25" i="6"/>
  <c r="AN25" i="6" s="1"/>
  <c r="AP25" i="6" s="1"/>
  <c r="AC25" i="6"/>
  <c r="AB25" i="6" s="1"/>
  <c r="AD25" i="6" s="1"/>
  <c r="AL5" i="6"/>
  <c r="AK5" i="6" s="1"/>
  <c r="AM5" i="6" s="1"/>
  <c r="AF5" i="6"/>
  <c r="AE5" i="6" s="1"/>
  <c r="AG5" i="6" s="1"/>
  <c r="AR5" i="6"/>
  <c r="AQ5" i="6" s="1"/>
  <c r="AS5" i="6" s="1"/>
  <c r="AO5" i="6"/>
  <c r="AN5" i="6" s="1"/>
  <c r="AP5" i="6" s="1"/>
  <c r="AI5" i="6"/>
  <c r="AH5" i="6" s="1"/>
  <c r="AJ5" i="6" s="1"/>
  <c r="AR8" i="6"/>
  <c r="AQ8" i="6" s="1"/>
  <c r="AS8" i="6" s="1"/>
  <c r="AO8" i="6"/>
  <c r="AN8" i="6" s="1"/>
  <c r="AP8" i="6" s="1"/>
  <c r="AO7" i="6"/>
  <c r="AN7" i="6" s="1"/>
  <c r="AP7" i="6" s="1"/>
  <c r="AI7" i="6"/>
  <c r="AH7" i="6" s="1"/>
  <c r="AJ7" i="6" s="1"/>
  <c r="AC7" i="6"/>
  <c r="AB7" i="6" s="1"/>
  <c r="AD7" i="6" s="1"/>
  <c r="AL7" i="6"/>
  <c r="AK7" i="6" s="1"/>
  <c r="AM7" i="6" s="1"/>
  <c r="AF7" i="6"/>
  <c r="AE7" i="6" s="1"/>
  <c r="AG7" i="6" s="1"/>
  <c r="AR7" i="6"/>
  <c r="AQ7" i="6" s="1"/>
  <c r="AS7" i="6" s="1"/>
  <c r="AO10" i="6"/>
  <c r="AN10" i="6" s="1"/>
  <c r="AP10" i="6" s="1"/>
  <c r="AC10" i="6"/>
  <c r="AB10" i="6" s="1"/>
  <c r="AD10" i="6" s="1"/>
  <c r="AI10" i="6"/>
  <c r="AH10" i="6" s="1"/>
  <c r="AJ10" i="6" s="1"/>
  <c r="AL10" i="6"/>
  <c r="AK10" i="6" s="1"/>
  <c r="AM10" i="6" s="1"/>
  <c r="AR10" i="6"/>
  <c r="AQ10" i="6" s="1"/>
  <c r="AS10" i="6" s="1"/>
  <c r="AF10" i="6"/>
  <c r="AE10" i="6" s="1"/>
  <c r="AG10" i="6" s="1"/>
  <c r="AO12" i="6"/>
  <c r="AN12" i="6" s="1"/>
  <c r="AP12" i="6" s="1"/>
  <c r="AI12" i="6"/>
  <c r="AH12" i="6" s="1"/>
  <c r="AJ12" i="6" s="1"/>
  <c r="AC12" i="6"/>
  <c r="AB12" i="6" s="1"/>
  <c r="AD12" i="6" s="1"/>
  <c r="AL12" i="6"/>
  <c r="AK12" i="6" s="1"/>
  <c r="AM12" i="6" s="1"/>
  <c r="AR12" i="6"/>
  <c r="AQ12" i="6" s="1"/>
  <c r="AS12" i="6" s="1"/>
  <c r="AF12" i="6"/>
  <c r="AE12" i="6" s="1"/>
  <c r="AG12" i="6" s="1"/>
  <c r="AO14" i="6"/>
  <c r="AN14" i="6" s="1"/>
  <c r="AP14" i="6" s="1"/>
  <c r="AI14" i="6"/>
  <c r="AH14" i="6" s="1"/>
  <c r="AJ14" i="6" s="1"/>
  <c r="AC14" i="6"/>
  <c r="AB14" i="6" s="1"/>
  <c r="AD14" i="6" s="1"/>
  <c r="AR14" i="6"/>
  <c r="AQ14" i="6" s="1"/>
  <c r="AS14" i="6" s="1"/>
  <c r="AL14" i="6"/>
  <c r="AK14" i="6" s="1"/>
  <c r="AM14" i="6" s="1"/>
  <c r="AF14" i="6"/>
  <c r="AE14" i="6" s="1"/>
  <c r="AG14" i="6" s="1"/>
  <c r="AO16" i="6"/>
  <c r="AN16" i="6" s="1"/>
  <c r="AP16" i="6" s="1"/>
  <c r="AI16" i="6"/>
  <c r="AH16" i="6" s="1"/>
  <c r="AJ16" i="6" s="1"/>
  <c r="AC16" i="6"/>
  <c r="AB16" i="6" s="1"/>
  <c r="AD16" i="6" s="1"/>
  <c r="AR16" i="6"/>
  <c r="AQ16" i="6" s="1"/>
  <c r="AS16" i="6" s="1"/>
  <c r="AL16" i="6"/>
  <c r="AK16" i="6" s="1"/>
  <c r="AM16" i="6" s="1"/>
  <c r="AF16" i="6"/>
  <c r="AE16" i="6" s="1"/>
  <c r="AG16" i="6" s="1"/>
  <c r="AO18" i="6"/>
  <c r="AN18" i="6" s="1"/>
  <c r="AP18" i="6" s="1"/>
  <c r="AI18" i="6"/>
  <c r="AH18" i="6" s="1"/>
  <c r="AJ18" i="6" s="1"/>
  <c r="AC18" i="6"/>
  <c r="AB18" i="6" s="1"/>
  <c r="AD18" i="6" s="1"/>
  <c r="AR18" i="6"/>
  <c r="AQ18" i="6" s="1"/>
  <c r="AS18" i="6" s="1"/>
  <c r="AL18" i="6"/>
  <c r="AK18" i="6" s="1"/>
  <c r="AM18" i="6" s="1"/>
  <c r="AF18" i="6"/>
  <c r="AE18" i="6" s="1"/>
  <c r="AG18" i="6" s="1"/>
  <c r="AR13" i="6"/>
  <c r="AQ13" i="6" s="1"/>
  <c r="AS13" i="6" s="1"/>
  <c r="AL13" i="6"/>
  <c r="AK13" i="6" s="1"/>
  <c r="AM13" i="6" s="1"/>
  <c r="AF13" i="6"/>
  <c r="AE13" i="6" s="1"/>
  <c r="AG13" i="6" s="1"/>
  <c r="AC13" i="6"/>
  <c r="AB13" i="6" s="1"/>
  <c r="AD13" i="6" s="1"/>
  <c r="AO13" i="6"/>
  <c r="AN13" i="6" s="1"/>
  <c r="AP13" i="6" s="1"/>
  <c r="AI13" i="6"/>
  <c r="AH13" i="6" s="1"/>
  <c r="AJ13" i="6" s="1"/>
  <c r="AR15" i="6"/>
  <c r="AQ15" i="6" s="1"/>
  <c r="AS15" i="6" s="1"/>
  <c r="AL15" i="6"/>
  <c r="AK15" i="6" s="1"/>
  <c r="AM15" i="6" s="1"/>
  <c r="AF15" i="6"/>
  <c r="AE15" i="6" s="1"/>
  <c r="AG15" i="6" s="1"/>
  <c r="AO15" i="6"/>
  <c r="AN15" i="6" s="1"/>
  <c r="AP15" i="6" s="1"/>
  <c r="AI15" i="6"/>
  <c r="AH15" i="6" s="1"/>
  <c r="AJ15" i="6" s="1"/>
  <c r="AC15" i="6"/>
  <c r="AB15" i="6" s="1"/>
  <c r="AD15" i="6" s="1"/>
  <c r="AR19" i="6"/>
  <c r="AQ19" i="6" s="1"/>
  <c r="AS19" i="6" s="1"/>
  <c r="AL19" i="6"/>
  <c r="AK19" i="6" s="1"/>
  <c r="AM19" i="6" s="1"/>
  <c r="AO19" i="6"/>
  <c r="AN19" i="6" s="1"/>
  <c r="AP19" i="6" s="1"/>
  <c r="AI19" i="6"/>
  <c r="AH19" i="6" s="1"/>
  <c r="AJ19" i="6" s="1"/>
  <c r="AR11" i="6"/>
  <c r="AQ11" i="6" s="1"/>
  <c r="AS11" i="6" s="1"/>
  <c r="AL11" i="6"/>
  <c r="AK11" i="6" s="1"/>
  <c r="AM11" i="6" s="1"/>
  <c r="AF11" i="6"/>
  <c r="AE11" i="6" s="1"/>
  <c r="AG11" i="6" s="1"/>
  <c r="AO11" i="6"/>
  <c r="AN11" i="6" s="1"/>
  <c r="AP11" i="6" s="1"/>
  <c r="AI11" i="6"/>
  <c r="AH11" i="6" s="1"/>
  <c r="AJ11" i="6" s="1"/>
  <c r="AC11" i="6"/>
  <c r="AB11" i="6" s="1"/>
  <c r="AD11" i="6" s="1"/>
  <c r="AR17" i="6"/>
  <c r="AQ17" i="6" s="1"/>
  <c r="AS17" i="6" s="1"/>
  <c r="AL17" i="6"/>
  <c r="AK17" i="6" s="1"/>
  <c r="AM17" i="6" s="1"/>
  <c r="AF17" i="6"/>
  <c r="AE17" i="6" s="1"/>
  <c r="AG17" i="6" s="1"/>
  <c r="AI17" i="6"/>
  <c r="AH17" i="6" s="1"/>
  <c r="AJ17" i="6" s="1"/>
  <c r="AO17" i="6"/>
  <c r="AN17" i="6" s="1"/>
  <c r="AP17" i="6" s="1"/>
  <c r="AC17" i="6"/>
  <c r="AB17" i="6" s="1"/>
  <c r="AD17" i="6" s="1"/>
  <c r="X9" i="6"/>
  <c r="AR20" i="6"/>
  <c r="AQ20" i="6" s="1"/>
  <c r="AS20" i="6" s="1"/>
  <c r="AL20" i="6"/>
  <c r="AK20" i="6" s="1"/>
  <c r="AM20" i="6" s="1"/>
  <c r="AF20" i="6"/>
  <c r="AE20" i="6" s="1"/>
  <c r="AG20" i="6" s="1"/>
  <c r="AI20" i="6"/>
  <c r="AH20" i="6" s="1"/>
  <c r="AJ20" i="6" s="1"/>
  <c r="AC20" i="6"/>
  <c r="AB20" i="6" s="1"/>
  <c r="AD20" i="6" s="1"/>
  <c r="AO20" i="6"/>
  <c r="AN20" i="6" s="1"/>
  <c r="AP20" i="6" s="1"/>
  <c r="AR34" i="6"/>
  <c r="AQ34" i="6" s="1"/>
  <c r="AS34" i="6" s="1"/>
  <c r="AL34" i="6"/>
  <c r="AK34" i="6" s="1"/>
  <c r="AM34" i="6" s="1"/>
  <c r="AO34" i="6"/>
  <c r="AN34" i="6" s="1"/>
  <c r="AP34" i="6" s="1"/>
  <c r="AI34" i="6"/>
  <c r="AH34" i="6" s="1"/>
  <c r="AJ34" i="6" s="1"/>
  <c r="AR31" i="6"/>
  <c r="AQ31" i="6" s="1"/>
  <c r="AS31" i="6" s="1"/>
  <c r="AL31" i="6"/>
  <c r="AK31" i="6" s="1"/>
  <c r="AM31" i="6" s="1"/>
  <c r="AF31" i="6"/>
  <c r="AE31" i="6" s="1"/>
  <c r="AG31" i="6" s="1"/>
  <c r="AO31" i="6"/>
  <c r="AN31" i="6" s="1"/>
  <c r="AP31" i="6" s="1"/>
  <c r="AI31" i="6"/>
  <c r="AH31" i="6" s="1"/>
  <c r="AJ31" i="6" s="1"/>
  <c r="AC31" i="6"/>
  <c r="AB31" i="6" s="1"/>
  <c r="AD31" i="6" s="1"/>
  <c r="G6" i="3"/>
  <c r="M30" i="3"/>
  <c r="I24" i="3"/>
  <c r="K24" i="3" s="1"/>
  <c r="I23" i="3"/>
  <c r="K23" i="3" s="1"/>
  <c r="I22" i="3"/>
  <c r="K22" i="3" s="1"/>
  <c r="I21" i="3"/>
  <c r="K21" i="3" s="1"/>
  <c r="I20" i="3"/>
  <c r="K20" i="3" s="1"/>
  <c r="I19" i="3"/>
  <c r="K19" i="3" s="1"/>
  <c r="I18" i="3"/>
  <c r="K18" i="3" s="1"/>
  <c r="I17" i="3"/>
  <c r="K17" i="3" s="1"/>
  <c r="I16" i="3"/>
  <c r="K16" i="3" s="1"/>
  <c r="M12" i="3"/>
  <c r="M13" i="3"/>
  <c r="V4" i="6"/>
  <c r="M10" i="3" s="1"/>
  <c r="AC19" i="6"/>
  <c r="AF19" i="6"/>
  <c r="AR28" i="6"/>
  <c r="AL28" i="6"/>
  <c r="AO28" i="6" s="1"/>
  <c r="AL8" i="6"/>
  <c r="AC5" i="6"/>
  <c r="AI28" i="6"/>
  <c r="AF34" i="6"/>
  <c r="Z20" i="6"/>
  <c r="Z7" i="6"/>
  <c r="Z14" i="6"/>
  <c r="Z31" i="6"/>
  <c r="Z10" i="6"/>
  <c r="Z8" i="6"/>
  <c r="Z15" i="6"/>
  <c r="Z12" i="6"/>
  <c r="Z19" i="6"/>
  <c r="Z16" i="6"/>
  <c r="Z11" i="6"/>
  <c r="Z25" i="6"/>
  <c r="Z13" i="6"/>
  <c r="Z17" i="6"/>
  <c r="Z18" i="6"/>
  <c r="Z28" i="6"/>
  <c r="Z5" i="6"/>
  <c r="Z34" i="6"/>
  <c r="AC4" i="6" l="1"/>
  <c r="AF4" i="6"/>
  <c r="AE4" i="6" s="1"/>
  <c r="AG4" i="6" s="1"/>
  <c r="AR4" i="6"/>
  <c r="AQ4" i="6" s="1"/>
  <c r="AS4" i="6" s="1"/>
  <c r="AO4" i="6"/>
  <c r="AN4" i="6" s="1"/>
  <c r="AP4" i="6" s="1"/>
  <c r="AL4" i="6"/>
  <c r="AK4" i="6" s="1"/>
  <c r="AM4" i="6" s="1"/>
  <c r="AI4" i="6"/>
  <c r="AH4" i="6" s="1"/>
  <c r="AJ4" i="6" s="1"/>
  <c r="AE19" i="6"/>
  <c r="AB19" i="6"/>
  <c r="AQ28" i="6"/>
  <c r="AN28" i="6"/>
  <c r="AK28" i="6"/>
  <c r="AC28" i="6"/>
  <c r="AB5" i="6"/>
  <c r="AC8" i="6"/>
  <c r="AC34" i="6"/>
  <c r="Y20" i="6"/>
  <c r="Y34" i="6"/>
  <c r="Z4" i="6"/>
  <c r="Y31" i="6"/>
  <c r="Y13" i="6"/>
  <c r="Y16" i="6"/>
  <c r="Y10" i="6"/>
  <c r="Y17" i="6"/>
  <c r="Y11" i="6"/>
  <c r="Y25" i="6"/>
  <c r="Y19" i="6"/>
  <c r="Y12" i="6"/>
  <c r="Y8" i="6"/>
  <c r="Y28" i="6"/>
  <c r="Y14" i="6"/>
  <c r="Y15" i="6"/>
  <c r="Y18" i="6"/>
  <c r="Y7" i="6"/>
  <c r="Y5" i="6"/>
  <c r="AD5" i="6" l="1"/>
  <c r="AA25" i="6"/>
  <c r="X25" i="6" s="1"/>
  <c r="N29" i="3" s="1"/>
  <c r="G29" i="3" s="1"/>
  <c r="AA5" i="6"/>
  <c r="AA16" i="6"/>
  <c r="X16" i="6" s="1"/>
  <c r="N20" i="3" s="1"/>
  <c r="AA13" i="6"/>
  <c r="X13" i="6" s="1"/>
  <c r="N17" i="3" s="1"/>
  <c r="AA11" i="6"/>
  <c r="X11" i="6" s="1"/>
  <c r="AA19" i="6"/>
  <c r="AA12" i="6"/>
  <c r="X12" i="6" s="1"/>
  <c r="N16" i="3" s="1"/>
  <c r="AA7" i="6"/>
  <c r="X7" i="6" s="1"/>
  <c r="N12" i="3" s="1"/>
  <c r="G12" i="3" s="1"/>
  <c r="L7" i="6"/>
  <c r="AA17" i="6"/>
  <c r="X17" i="6" s="1"/>
  <c r="N21" i="3" s="1"/>
  <c r="AA14" i="6"/>
  <c r="X14" i="6" s="1"/>
  <c r="N18" i="3" s="1"/>
  <c r="AA15" i="6"/>
  <c r="X15" i="6" s="1"/>
  <c r="N19" i="3" s="1"/>
  <c r="AA18" i="6"/>
  <c r="X18" i="6" s="1"/>
  <c r="N22" i="3" s="1"/>
  <c r="AA8" i="6"/>
  <c r="AA10" i="6"/>
  <c r="X10" i="6" s="1"/>
  <c r="AD19" i="6"/>
  <c r="AG19" i="6"/>
  <c r="AA20" i="6"/>
  <c r="X20" i="6" s="1"/>
  <c r="N24" i="3" s="1"/>
  <c r="AA34" i="6"/>
  <c r="AA31" i="6"/>
  <c r="AM28" i="6"/>
  <c r="AP28" i="6"/>
  <c r="AS28" i="6"/>
  <c r="AA28" i="6"/>
  <c r="L25" i="6"/>
  <c r="W25" i="6" s="1"/>
  <c r="L18" i="6"/>
  <c r="W18" i="6" s="1"/>
  <c r="L19" i="6"/>
  <c r="W19" i="6" s="1"/>
  <c r="L17" i="6"/>
  <c r="W17" i="6" s="1"/>
  <c r="L14" i="6"/>
  <c r="W14" i="6" s="1"/>
  <c r="L15" i="6"/>
  <c r="W15" i="6" s="1"/>
  <c r="L11" i="6"/>
  <c r="W11" i="6" s="1"/>
  <c r="L12" i="6"/>
  <c r="W12" i="6" s="1"/>
  <c r="L16" i="6"/>
  <c r="W16" i="6" s="1"/>
  <c r="L13" i="6"/>
  <c r="W13" i="6" s="1"/>
  <c r="L20" i="6"/>
  <c r="W20" i="6" s="1"/>
  <c r="L10" i="6"/>
  <c r="W10" i="6" s="1"/>
  <c r="C7" i="6"/>
  <c r="AF8" i="6"/>
  <c r="AB4" i="6"/>
  <c r="AB28" i="6"/>
  <c r="AE34" i="6"/>
  <c r="AB8" i="6"/>
  <c r="AF28" i="6"/>
  <c r="AB34" i="6"/>
  <c r="Y4" i="6"/>
  <c r="AD4" i="6" l="1"/>
  <c r="X5" i="6"/>
  <c r="N9" i="3" s="1"/>
  <c r="AD28" i="6"/>
  <c r="AG34" i="6"/>
  <c r="AA4" i="6"/>
  <c r="C4" i="6"/>
  <c r="AD34" i="6"/>
  <c r="AD8" i="6"/>
  <c r="N15" i="3"/>
  <c r="N14" i="3"/>
  <c r="X19" i="6"/>
  <c r="N23" i="3" s="1"/>
  <c r="AI8" i="6"/>
  <c r="AK8" i="6"/>
  <c r="AE8" i="6"/>
  <c r="AH28" i="6"/>
  <c r="AE28" i="6"/>
  <c r="X4" i="6" l="1"/>
  <c r="N10" i="3" s="1"/>
  <c r="AJ28" i="6"/>
  <c r="G9" i="3"/>
  <c r="AG28" i="6"/>
  <c r="AM8" i="6"/>
  <c r="AG8" i="6"/>
  <c r="X34" i="6"/>
  <c r="N32" i="3" s="1"/>
  <c r="G32" i="3" s="1"/>
  <c r="X31" i="6"/>
  <c r="N31" i="3" s="1"/>
  <c r="G31" i="3" s="1"/>
  <c r="V3" i="6"/>
  <c r="U3" i="6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AH8" i="6"/>
  <c r="X28" i="6" l="1"/>
  <c r="N30" i="3" s="1"/>
  <c r="G30" i="3" s="1"/>
  <c r="M8" i="3"/>
  <c r="AJ8" i="6"/>
  <c r="AO3" i="6"/>
  <c r="AN3" i="6" s="1"/>
  <c r="AP3" i="6" s="1"/>
  <c r="AC3" i="6"/>
  <c r="AI3" i="6"/>
  <c r="AH3" i="6" s="1"/>
  <c r="AJ3" i="6" s="1"/>
  <c r="AR3" i="6"/>
  <c r="AQ3" i="6" s="1"/>
  <c r="AS3" i="6" s="1"/>
  <c r="AL3" i="6"/>
  <c r="AK3" i="6" s="1"/>
  <c r="AM3" i="6" s="1"/>
  <c r="AF3" i="6"/>
  <c r="AE3" i="6" s="1"/>
  <c r="AG3" i="6" s="1"/>
  <c r="Z3" i="6"/>
  <c r="AB3" i="6" l="1"/>
  <c r="G24" i="3"/>
  <c r="G23" i="3"/>
  <c r="G22" i="3"/>
  <c r="G21" i="3"/>
  <c r="G20" i="3"/>
  <c r="G19" i="3"/>
  <c r="G18" i="3"/>
  <c r="G17" i="3"/>
  <c r="G16" i="3"/>
  <c r="G15" i="3"/>
  <c r="G14" i="3"/>
  <c r="Y3" i="6"/>
  <c r="AA3" i="6" l="1"/>
  <c r="AD3" i="6"/>
  <c r="C3" i="6"/>
  <c r="W3" i="6" s="1"/>
  <c r="W4" i="6"/>
  <c r="U22" i="6"/>
  <c r="L22" i="6" s="1"/>
  <c r="U24" i="6"/>
  <c r="L24" i="6" s="1"/>
  <c r="U23" i="6"/>
  <c r="L23" i="6" s="1"/>
  <c r="J24" i="6"/>
  <c r="J23" i="6"/>
  <c r="J22" i="6"/>
  <c r="X3" i="6" l="1"/>
  <c r="N8" i="3" s="1"/>
  <c r="G8" i="3" s="1"/>
  <c r="G10" i="3"/>
  <c r="B2" i="6" l="1"/>
  <c r="W7" i="6" l="1"/>
  <c r="L8" i="6"/>
  <c r="L2" i="6"/>
  <c r="X8" i="6" l="1"/>
  <c r="N13" i="3" l="1"/>
  <c r="G13" i="3" s="1"/>
  <c r="C28" i="6"/>
  <c r="C31" i="6" l="1"/>
  <c r="I4" i="7"/>
  <c r="H4" i="7"/>
  <c r="E4" i="7"/>
  <c r="D4" i="7"/>
  <c r="C4" i="7"/>
  <c r="I3" i="7"/>
  <c r="H3" i="7"/>
  <c r="F3" i="7"/>
  <c r="E3" i="7"/>
  <c r="D3" i="7"/>
  <c r="C3" i="7"/>
  <c r="J2" i="7"/>
  <c r="I2" i="7"/>
  <c r="H2" i="7"/>
  <c r="F2" i="7"/>
  <c r="E2" i="7"/>
  <c r="D2" i="7"/>
  <c r="C2" i="7"/>
  <c r="A2" i="7"/>
  <c r="C34" i="6" l="1"/>
  <c r="W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岩手県</author>
  </authors>
  <commentList>
    <comment ref="G5" authorId="0" shapeId="0" xr:uid="{00000000-0006-0000-0000-000001000000}">
      <text>
        <r>
          <rPr>
            <sz val="12"/>
            <color indexed="81"/>
            <rFont val="BIZ UDゴシック"/>
            <family val="3"/>
            <charset val="128"/>
          </rPr>
          <t>(留意事項)
　標準的表示の制限文字数を超過している場合、オーバーメッセージが表示されます。
　</t>
        </r>
        <r>
          <rPr>
            <sz val="12"/>
            <color indexed="10"/>
            <rFont val="BIZ UDゴシック"/>
            <family val="3"/>
            <charset val="128"/>
          </rPr>
          <t>入力文字数を見直し</t>
        </r>
        <r>
          <rPr>
            <sz val="12"/>
            <color indexed="81"/>
            <rFont val="BIZ UDゴシック"/>
            <family val="3"/>
            <charset val="128"/>
          </rPr>
          <t>ていただくか、</t>
        </r>
        <r>
          <rPr>
            <sz val="12"/>
            <color indexed="10"/>
            <rFont val="BIZ UDゴシック"/>
            <family val="3"/>
            <charset val="128"/>
          </rPr>
          <t>フォントを縮小して全体を表示することをあらかじめ御了承</t>
        </r>
        <r>
          <rPr>
            <sz val="12"/>
            <color indexed="81"/>
            <rFont val="BIZ UDゴシック"/>
            <family val="3"/>
            <charset val="128"/>
          </rPr>
          <t>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岩手県</author>
  </authors>
  <commentList>
    <comment ref="AD2" authorId="0" shapeId="0" xr:uid="{00000000-0006-0000-0100-000001000000}">
      <text>
        <r>
          <rPr>
            <sz val="10"/>
            <color indexed="81"/>
            <rFont val="BIZ UDゴシック"/>
            <family val="3"/>
            <charset val="128"/>
          </rPr>
          <t xml:space="preserve">１行指定文字数を超える場合は当該行のマックス文字数を、超えない場合は１行指定文字数を表している。
例えば、企業名は、１行が指定18字なので、セル内改行があり１行19文字となった場合、2行×18字＝36字
</t>
        </r>
      </text>
    </comment>
  </commentList>
</comments>
</file>

<file path=xl/sharedStrings.xml><?xml version="1.0" encoding="utf-8"?>
<sst xmlns="http://schemas.openxmlformats.org/spreadsheetml/2006/main" count="206" uniqueCount="181">
  <si>
    <t>勤務時間</t>
  </si>
  <si>
    <t>休日･休暇</t>
  </si>
  <si>
    <t>所在地</t>
  </si>
  <si>
    <t>他事業所</t>
  </si>
  <si>
    <t>代表者</t>
  </si>
  <si>
    <t>従業員数</t>
  </si>
  <si>
    <t>資本金</t>
  </si>
  <si>
    <t>ＴＥＬ</t>
  </si>
  <si>
    <t>メール</t>
  </si>
  <si>
    <t>昇給</t>
  </si>
  <si>
    <t>賞与</t>
  </si>
  <si>
    <t>福利厚生</t>
  </si>
  <si>
    <t>宮古市</t>
    <rPh sb="0" eb="3">
      <t>ミヤコシ</t>
    </rPh>
    <phoneticPr fontId="1"/>
  </si>
  <si>
    <t>⑦所在地</t>
    <phoneticPr fontId="1"/>
  </si>
  <si>
    <t>⑩従業員数</t>
    <phoneticPr fontId="1"/>
  </si>
  <si>
    <t>⑪資本金</t>
    <phoneticPr fontId="1"/>
  </si>
  <si>
    <t>⑫ＵＲＬ</t>
    <phoneticPr fontId="1"/>
  </si>
  <si>
    <t>⑭メール</t>
    <phoneticPr fontId="1"/>
  </si>
  <si>
    <t>⑮昇給</t>
    <phoneticPr fontId="1"/>
  </si>
  <si>
    <t>⑯賞与</t>
    <phoneticPr fontId="1"/>
  </si>
  <si>
    <t>⑰勤務時間</t>
    <phoneticPr fontId="1"/>
  </si>
  <si>
    <t>⑱休日･休暇</t>
    <phoneticPr fontId="1"/>
  </si>
  <si>
    <t>⑲福利厚生</t>
    <phoneticPr fontId="1"/>
  </si>
  <si>
    <t>⑬電話番号</t>
    <rPh sb="1" eb="5">
      <t>デンワバンゴウ</t>
    </rPh>
    <phoneticPr fontId="1"/>
  </si>
  <si>
    <t>キャリア教育対応情報</t>
    <rPh sb="4" eb="6">
      <t>キョウイク</t>
    </rPh>
    <rPh sb="6" eb="8">
      <t>タイオウ</t>
    </rPh>
    <rPh sb="8" eb="9">
      <t>ジョウ</t>
    </rPh>
    <rPh sb="9" eb="10">
      <t>ホウ</t>
    </rPh>
    <phoneticPr fontId="1"/>
  </si>
  <si>
    <t>企業情報</t>
    <rPh sb="0" eb="1">
      <t>キ</t>
    </rPh>
    <rPh sb="1" eb="2">
      <t>ギョウ</t>
    </rPh>
    <rPh sb="2" eb="3">
      <t>ジョウ</t>
    </rPh>
    <rPh sb="3" eb="4">
      <t>ホウ</t>
    </rPh>
    <phoneticPr fontId="1"/>
  </si>
  <si>
    <t>宮地セ株式会社</t>
    <phoneticPr fontId="1"/>
  </si>
  <si>
    <t>宮古で100年愛されています！</t>
    <phoneticPr fontId="1"/>
  </si>
  <si>
    <t>三陸　太郎</t>
    <rPh sb="0" eb="2">
      <t>サンリク</t>
    </rPh>
    <rPh sb="3" eb="5">
      <t>タロウ</t>
    </rPh>
    <phoneticPr fontId="1"/>
  </si>
  <si>
    <t>100名（男性50名　女性50名）</t>
    <phoneticPr fontId="1"/>
  </si>
  <si>
    <t>100万円</t>
    <phoneticPr fontId="1"/>
  </si>
  <si>
    <t>http://www.miyachise.jp</t>
    <phoneticPr fontId="1"/>
  </si>
  <si>
    <t>miyachise@iwate.jp</t>
    <phoneticPr fontId="1"/>
  </si>
  <si>
    <t>㉖いわて子育てに優しい企業等の認証</t>
    <rPh sb="15" eb="17">
      <t>ニンショウ</t>
    </rPh>
    <phoneticPr fontId="1"/>
  </si>
  <si>
    <t>㉗いわて若者女性活躍認定企業等の認証</t>
    <rPh sb="16" eb="18">
      <t>ニンショウ</t>
    </rPh>
    <phoneticPr fontId="1"/>
  </si>
  <si>
    <t>㉘くるみん認定</t>
    <rPh sb="5" eb="7">
      <t>ニンテイ</t>
    </rPh>
    <phoneticPr fontId="1"/>
  </si>
  <si>
    <t>㉙ユースエール認定</t>
    <rPh sb="7" eb="9">
      <t>ニンテイ</t>
    </rPh>
    <phoneticPr fontId="1"/>
  </si>
  <si>
    <t>職場見学</t>
    <rPh sb="0" eb="4">
      <t>ショクバケンガク</t>
    </rPh>
    <phoneticPr fontId="1"/>
  </si>
  <si>
    <t>職場体験</t>
    <rPh sb="0" eb="4">
      <t>ショクバタイケン</t>
    </rPh>
    <phoneticPr fontId="1"/>
  </si>
  <si>
    <t>採用予定職種</t>
    <rPh sb="0" eb="6">
      <t>サイヨウヨテイショクシュ</t>
    </rPh>
    <phoneticPr fontId="1"/>
  </si>
  <si>
    <t>③会社名</t>
    <rPh sb="1" eb="4">
      <t>カイシャメイ</t>
    </rPh>
    <phoneticPr fontId="1"/>
  </si>
  <si>
    <t>④宣伝文</t>
    <rPh sb="1" eb="4">
      <t>センデンブン</t>
    </rPh>
    <phoneticPr fontId="1"/>
  </si>
  <si>
    <t>⑤取扱品目・提供サービス</t>
    <rPh sb="1" eb="3">
      <t>トリアツカ</t>
    </rPh>
    <rPh sb="3" eb="5">
      <t>ヒンモク</t>
    </rPh>
    <rPh sb="6" eb="8">
      <t>テイキョウ</t>
    </rPh>
    <phoneticPr fontId="1"/>
  </si>
  <si>
    <t>⑥写真（外観・内観・作業風景など）</t>
    <phoneticPr fontId="1"/>
  </si>
  <si>
    <r>
      <t>⑧他事業所（</t>
    </r>
    <r>
      <rPr>
        <sz val="10"/>
        <color theme="8" tint="-0.249977111117893"/>
        <rFont val="HGS創英角ｺﾞｼｯｸUB"/>
        <family val="3"/>
        <charset val="128"/>
      </rPr>
      <t>複数ある場合）</t>
    </r>
    <rPh sb="6" eb="8">
      <t>フクスウ</t>
    </rPh>
    <rPh sb="10" eb="12">
      <t>バアイ</t>
    </rPh>
    <phoneticPr fontId="1"/>
  </si>
  <si>
    <t>通勤手当・家賃補助・社宅・食堂あり</t>
    <phoneticPr fontId="1"/>
  </si>
  <si>
    <r>
      <t>本票と併せてメールに添付願います（最大</t>
    </r>
    <r>
      <rPr>
        <sz val="12"/>
        <color rgb="FFFE5E62"/>
        <rFont val="HG創英角ｺﾞｼｯｸUB"/>
        <family val="3"/>
        <charset val="128"/>
      </rPr>
      <t>４枚</t>
    </r>
    <r>
      <rPr>
        <sz val="12"/>
        <color theme="8" tint="-0.249977111117893"/>
        <rFont val="HG創英角ｺﾞｼｯｸUB"/>
        <family val="3"/>
        <charset val="128"/>
      </rPr>
      <t>まで掲載可能）。</t>
    </r>
    <rPh sb="0" eb="2">
      <t>ホンヒョウ</t>
    </rPh>
    <rPh sb="3" eb="4">
      <t>アワ</t>
    </rPh>
    <rPh sb="10" eb="13">
      <t>テンプネガ</t>
    </rPh>
    <rPh sb="17" eb="19">
      <t>サイダイ</t>
    </rPh>
    <rPh sb="20" eb="21">
      <t>マイ</t>
    </rPh>
    <rPh sb="23" eb="27">
      <t>ケイサイカノウ</t>
    </rPh>
    <phoneticPr fontId="1"/>
  </si>
  <si>
    <t>会社名</t>
    <rPh sb="0" eb="3">
      <t>カイシャメイ</t>
    </rPh>
    <phoneticPr fontId="21"/>
  </si>
  <si>
    <t>内容</t>
    <rPh sb="0" eb="2">
      <t>ナイヨウ</t>
    </rPh>
    <phoneticPr fontId="21"/>
  </si>
  <si>
    <t>時間</t>
    <rPh sb="0" eb="2">
      <t>ジカン</t>
    </rPh>
    <phoneticPr fontId="21"/>
  </si>
  <si>
    <t>受入人数</t>
    <rPh sb="0" eb="2">
      <t>ウケイレ</t>
    </rPh>
    <rPh sb="2" eb="4">
      <t>ニンズウ</t>
    </rPh>
    <phoneticPr fontId="21"/>
  </si>
  <si>
    <t>留意事項</t>
    <rPh sb="0" eb="2">
      <t>リュウイ</t>
    </rPh>
    <rPh sb="2" eb="4">
      <t>ジコウ</t>
    </rPh>
    <phoneticPr fontId="21"/>
  </si>
  <si>
    <t>職場見学</t>
    <rPh sb="0" eb="2">
      <t>ショクバ</t>
    </rPh>
    <rPh sb="2" eb="4">
      <t>ケンガク</t>
    </rPh>
    <phoneticPr fontId="21"/>
  </si>
  <si>
    <t>職場体験</t>
    <rPh sb="0" eb="2">
      <t>ショクバ</t>
    </rPh>
    <rPh sb="2" eb="4">
      <t>タイケン</t>
    </rPh>
    <phoneticPr fontId="21"/>
  </si>
  <si>
    <t>―</t>
    <phoneticPr fontId="21"/>
  </si>
  <si>
    <t>出前講座</t>
    <rPh sb="0" eb="2">
      <t>デマエ</t>
    </rPh>
    <rPh sb="2" eb="4">
      <t>コウザ</t>
    </rPh>
    <phoneticPr fontId="21"/>
  </si>
  <si>
    <t>学校での出前講座</t>
    <rPh sb="0" eb="2">
      <t>ガッコウ</t>
    </rPh>
    <rPh sb="4" eb="6">
      <t>デマエ</t>
    </rPh>
    <rPh sb="6" eb="8">
      <t>コウザ</t>
    </rPh>
    <phoneticPr fontId="1"/>
  </si>
  <si>
    <t>【留意事項】</t>
    <phoneticPr fontId="1"/>
  </si>
  <si>
    <t>※以下の㉚～㉞は、「職場見学」「職場体験」「出前講座」それぞれについて対応状況を入力してください。</t>
    <rPh sb="1" eb="3">
      <t>イカ</t>
    </rPh>
    <rPh sb="10" eb="14">
      <t>ショクバケンガク</t>
    </rPh>
    <rPh sb="16" eb="20">
      <t>ショクバタイケン</t>
    </rPh>
    <rPh sb="22" eb="26">
      <t>デマエコウザ</t>
    </rPh>
    <rPh sb="35" eb="37">
      <t>タイオウ</t>
    </rPh>
    <rPh sb="37" eb="39">
      <t>ジョウキョウ</t>
    </rPh>
    <phoneticPr fontId="1"/>
  </si>
  <si>
    <t>入力漏れがないかご確認をお願いいたします。
ご回答ありがとうございました。</t>
  </si>
  <si>
    <t>※入力例※</t>
    <rPh sb="1" eb="3">
      <t>ニュウリョク</t>
    </rPh>
    <rPh sb="3" eb="4">
      <t>レイ</t>
    </rPh>
    <phoneticPr fontId="1"/>
  </si>
  <si>
    <t>小</t>
    <rPh sb="0" eb="1">
      <t>ショウ</t>
    </rPh>
    <phoneticPr fontId="21"/>
  </si>
  <si>
    <t>中</t>
    <rPh sb="0" eb="1">
      <t>チュウ</t>
    </rPh>
    <phoneticPr fontId="21"/>
  </si>
  <si>
    <t>高</t>
    <rPh sb="0" eb="1">
      <t>コウ</t>
    </rPh>
    <phoneticPr fontId="21"/>
  </si>
  <si>
    <t>P</t>
    <phoneticPr fontId="1"/>
  </si>
  <si>
    <t>セルに設定のリストから選択してください。</t>
    <rPh sb="3" eb="5">
      <t>セッテイ</t>
    </rPh>
    <rPh sb="11" eb="13">
      <t>センタク</t>
    </rPh>
    <phoneticPr fontId="1"/>
  </si>
  <si>
    <t>※１または２を記載</t>
    <rPh sb="7" eb="9">
      <t>キサイ</t>
    </rPh>
    <phoneticPr fontId="1"/>
  </si>
  <si>
    <t>⑨代表者氏名</t>
    <rPh sb="4" eb="6">
      <t>シメイ</t>
    </rPh>
    <phoneticPr fontId="1"/>
  </si>
  <si>
    <t>ホームページ</t>
    <phoneticPr fontId="1"/>
  </si>
  <si>
    <t>採用状況</t>
    <phoneticPr fontId="1"/>
  </si>
  <si>
    <t>年１回</t>
    <phoneticPr fontId="1"/>
  </si>
  <si>
    <t>8：30～17：15　休憩60分</t>
    <phoneticPr fontId="1"/>
  </si>
  <si>
    <t>⑳採用状況（中途採用を含む）</t>
    <rPh sb="6" eb="10">
      <t>チュウトサイヨウ</t>
    </rPh>
    <rPh sb="11" eb="12">
      <t>フク</t>
    </rPh>
    <phoneticPr fontId="1"/>
  </si>
  <si>
    <t>㉑採用予定職種</t>
    <rPh sb="1" eb="5">
      <t>サイヨウヨテイ</t>
    </rPh>
    <rPh sb="5" eb="7">
      <t>ショクシュ</t>
    </rPh>
    <phoneticPr fontId="1"/>
  </si>
  <si>
    <t>ステップ（）</t>
    <phoneticPr fontId="1"/>
  </si>
  <si>
    <t>←１マス空ける</t>
    <phoneticPr fontId="1"/>
  </si>
  <si>
    <t>←１マス空ける</t>
    <phoneticPr fontId="1"/>
  </si>
  <si>
    <t>←１マス空ける</t>
    <rPh sb="4" eb="5">
      <t>ア</t>
    </rPh>
    <phoneticPr fontId="1"/>
  </si>
  <si>
    <t>○○製造、販売　等</t>
    <rPh sb="2" eb="4">
      <t>セイゾウ</t>
    </rPh>
    <rPh sb="5" eb="7">
      <t>ハンバイ</t>
    </rPh>
    <rPh sb="8" eb="9">
      <t>ナド</t>
    </rPh>
    <phoneticPr fontId="1"/>
  </si>
  <si>
    <t>盛岡工場ほか○箇所</t>
    <rPh sb="7" eb="9">
      <t>カショ</t>
    </rPh>
    <phoneticPr fontId="1"/>
  </si>
  <si>
    <t>※以下の㉕～㉙は、該当がある場合のみ「○」を入力してください。</t>
    <rPh sb="1" eb="3">
      <t>イカ</t>
    </rPh>
    <phoneticPr fontId="1"/>
  </si>
  <si>
    <t>⇒「○」の場合、本票と併せて画像をメールに添付願います。</t>
    <rPh sb="5" eb="7">
      <t>バアイ</t>
    </rPh>
    <rPh sb="8" eb="9">
      <t>ホン</t>
    </rPh>
    <rPh sb="9" eb="10">
      <t>ヒョウ</t>
    </rPh>
    <rPh sb="11" eb="12">
      <t>アワ</t>
    </rPh>
    <rPh sb="14" eb="16">
      <t>ガゾウ</t>
    </rPh>
    <rPh sb="21" eb="23">
      <t>テンプ</t>
    </rPh>
    <rPh sb="23" eb="24">
      <t>ネガ</t>
    </rPh>
    <phoneticPr fontId="1"/>
  </si>
  <si>
    <t>⇒「○」の場合⇒</t>
    <rPh sb="5" eb="7">
      <t>バアイ</t>
    </rPh>
    <phoneticPr fontId="1"/>
  </si>
  <si>
    <t>工場見学、○○製造体験</t>
    <rPh sb="0" eb="4">
      <t>コウジョウケンガク</t>
    </rPh>
    <rPh sb="7" eb="11">
      <t>セイゾウタイケン</t>
    </rPh>
    <phoneticPr fontId="1"/>
  </si>
  <si>
    <t>・8月は繁忙期につき対応困難
・実施１か月前には連絡のこと　等
　※特になければ入力不要</t>
    <rPh sb="34" eb="35">
      <t>トク</t>
    </rPh>
    <rPh sb="42" eb="44">
      <t>フヨウ</t>
    </rPh>
    <phoneticPr fontId="1"/>
  </si>
  <si>
    <t>1～2時間程度、要相談</t>
    <rPh sb="3" eb="5">
      <t>ジカン</t>
    </rPh>
    <rPh sb="5" eb="7">
      <t>テイド</t>
    </rPh>
    <rPh sb="8" eb="11">
      <t>ヨウソウダン</t>
    </rPh>
    <phoneticPr fontId="1"/>
  </si>
  <si>
    <t>5～20</t>
    <phoneticPr fontId="1"/>
  </si>
  <si>
    <r>
      <t xml:space="preserve">事務、営業、オペレーター　等
</t>
    </r>
    <r>
      <rPr>
        <sz val="11"/>
        <color rgb="FFFF0000"/>
        <rFont val="HG丸ｺﾞｼｯｸM-PRO"/>
        <family val="3"/>
        <charset val="128"/>
      </rPr>
      <t>空欄の場合は「未定」として表示します。</t>
    </r>
    <rPh sb="15" eb="17">
      <t>クウラン</t>
    </rPh>
    <rPh sb="18" eb="20">
      <t>バアイ</t>
    </rPh>
    <rPh sb="22" eb="24">
      <t>ミテイ</t>
    </rPh>
    <rPh sb="28" eb="30">
      <t>ヒョウジ</t>
    </rPh>
    <phoneticPr fontId="1"/>
  </si>
  <si>
    <r>
      <t>②業種</t>
    </r>
    <r>
      <rPr>
        <sz val="12"/>
        <color rgb="FFFE5E62"/>
        <rFont val="HGS創英角ｺﾞｼｯｸUB"/>
        <family val="3"/>
        <charset val="128"/>
      </rPr>
      <t>（リストから選択）</t>
    </r>
    <rPh sb="1" eb="3">
      <t>ギョウシュ</t>
    </rPh>
    <rPh sb="9" eb="11">
      <t>センタク</t>
    </rPh>
    <phoneticPr fontId="1"/>
  </si>
  <si>
    <t>※日本標準産業分類に基づく</t>
    <phoneticPr fontId="1"/>
  </si>
  <si>
    <t>農業，林業</t>
    <phoneticPr fontId="21"/>
  </si>
  <si>
    <t>漁業</t>
    <phoneticPr fontId="21"/>
  </si>
  <si>
    <t>鉱業，採石業，砂利採取業</t>
    <phoneticPr fontId="21"/>
  </si>
  <si>
    <t>建設業</t>
    <phoneticPr fontId="21"/>
  </si>
  <si>
    <t>製造業</t>
    <phoneticPr fontId="21"/>
  </si>
  <si>
    <t>電気・ガス・熱供給・水道業</t>
    <phoneticPr fontId="21"/>
  </si>
  <si>
    <t>情報通信業</t>
    <phoneticPr fontId="21"/>
  </si>
  <si>
    <t>運輸業，郵便業</t>
    <phoneticPr fontId="21"/>
  </si>
  <si>
    <t>卸売業，小売業</t>
    <phoneticPr fontId="21"/>
  </si>
  <si>
    <t>金融業，保険業</t>
    <phoneticPr fontId="21"/>
  </si>
  <si>
    <t>不動産業，物品賃貸業</t>
    <phoneticPr fontId="21"/>
  </si>
  <si>
    <t>学術研究，専門・技術サービス業</t>
    <phoneticPr fontId="21"/>
  </si>
  <si>
    <t>宿泊業，飲食サービス業</t>
    <phoneticPr fontId="21"/>
  </si>
  <si>
    <t>生活関連サービス業，娯楽業</t>
    <phoneticPr fontId="21"/>
  </si>
  <si>
    <t>教育，学習支援業</t>
    <phoneticPr fontId="21"/>
  </si>
  <si>
    <t>医療，福祉</t>
    <phoneticPr fontId="21"/>
  </si>
  <si>
    <t>複合サービス事業</t>
    <phoneticPr fontId="21"/>
  </si>
  <si>
    <t>サービス業（他に分類されないもの）</t>
    <phoneticPr fontId="21"/>
  </si>
  <si>
    <t>公務（他に分類されるものを除く）</t>
    <phoneticPr fontId="21"/>
  </si>
  <si>
    <t>分類不能の産業</t>
    <phoneticPr fontId="21"/>
  </si>
  <si>
    <t>㉕会社の二次元コード</t>
    <rPh sb="1" eb="3">
      <t>カイシャ</t>
    </rPh>
    <rPh sb="4" eb="7">
      <t>ニジゲン</t>
    </rPh>
    <phoneticPr fontId="1"/>
  </si>
  <si>
    <r>
      <t>①所在市町村名</t>
    </r>
    <r>
      <rPr>
        <sz val="9"/>
        <color rgb="FFFE5E62"/>
        <rFont val="HGS創英角ｺﾞｼｯｸUB"/>
        <family val="3"/>
        <charset val="128"/>
      </rPr>
      <t>（リストから選択）</t>
    </r>
    <rPh sb="1" eb="3">
      <t>ショザイ</t>
    </rPh>
    <rPh sb="3" eb="7">
      <t>シチョウソンメイ</t>
    </rPh>
    <phoneticPr fontId="1"/>
  </si>
  <si>
    <t>※中途採用を含む</t>
    <rPh sb="1" eb="3">
      <t>チュウト</t>
    </rPh>
    <rPh sb="3" eb="5">
      <t>サイヨウ</t>
    </rPh>
    <rPh sb="6" eb="7">
      <t>フク</t>
    </rPh>
    <phoneticPr fontId="1"/>
  </si>
  <si>
    <t>１行目</t>
    <rPh sb="1" eb="3">
      <t>ギョウメ</t>
    </rPh>
    <phoneticPr fontId="1"/>
  </si>
  <si>
    <t>２行目</t>
    <rPh sb="1" eb="3">
      <t>ギョウメ</t>
    </rPh>
    <phoneticPr fontId="1"/>
  </si>
  <si>
    <t>３行目</t>
    <rPh sb="1" eb="3">
      <t>ギョウメ</t>
    </rPh>
    <phoneticPr fontId="1"/>
  </si>
  <si>
    <t>４行目</t>
    <rPh sb="1" eb="3">
      <t>ギョウメ</t>
    </rPh>
    <phoneticPr fontId="1"/>
  </si>
  <si>
    <t>５行目</t>
    <rPh sb="1" eb="3">
      <t>ギョウメ</t>
    </rPh>
    <phoneticPr fontId="1"/>
  </si>
  <si>
    <t>改行位置</t>
    <rPh sb="0" eb="2">
      <t>カイギョウ</t>
    </rPh>
    <rPh sb="2" eb="4">
      <t>イチ</t>
    </rPh>
    <phoneticPr fontId="1"/>
  </si>
  <si>
    <t xml:space="preserve"> 会社からのメッセージ</t>
    <rPh sb="1" eb="3">
      <t>カイシャ</t>
    </rPh>
    <phoneticPr fontId="1"/>
  </si>
  <si>
    <t xml:space="preserve"> 職 場 紹 介</t>
    <rPh sb="1" eb="2">
      <t>ショク</t>
    </rPh>
    <rPh sb="3" eb="4">
      <t>バ</t>
    </rPh>
    <rPh sb="5" eb="6">
      <t>ショウ</t>
    </rPh>
    <rPh sb="7" eb="8">
      <t>スケ</t>
    </rPh>
    <phoneticPr fontId="1"/>
  </si>
  <si>
    <t xml:space="preserve"> 業 務 内 容</t>
    <rPh sb="1" eb="2">
      <t>ギョウ</t>
    </rPh>
    <rPh sb="3" eb="4">
      <t>ツトム</t>
    </rPh>
    <rPh sb="5" eb="6">
      <t>ナイ</t>
    </rPh>
    <rPh sb="7" eb="8">
      <t>カタチ</t>
    </rPh>
    <phoneticPr fontId="1"/>
  </si>
  <si>
    <t>６行目</t>
    <rPh sb="1" eb="3">
      <t>ギョウメ</t>
    </rPh>
    <phoneticPr fontId="1"/>
  </si>
  <si>
    <t>７行目</t>
    <rPh sb="1" eb="3">
      <t>ギョウメ</t>
    </rPh>
    <phoneticPr fontId="1"/>
  </si>
  <si>
    <t>→表示用設定確認</t>
    <rPh sb="1" eb="4">
      <t>ヒョウジヨウ</t>
    </rPh>
    <rPh sb="4" eb="6">
      <t>セッテイ</t>
    </rPh>
    <rPh sb="6" eb="8">
      <t>カクニン</t>
    </rPh>
    <phoneticPr fontId="1"/>
  </si>
  <si>
    <t>行当たり
最大文字数</t>
    <rPh sb="0" eb="1">
      <t>ギョウ</t>
    </rPh>
    <rPh sb="1" eb="2">
      <t>ア</t>
    </rPh>
    <rPh sb="5" eb="7">
      <t>サイダイ</t>
    </rPh>
    <rPh sb="7" eb="10">
      <t>モジスウ</t>
    </rPh>
    <phoneticPr fontId="1"/>
  </si>
  <si>
    <t>表示可能
行数</t>
    <rPh sb="0" eb="2">
      <t>ヒョウジ</t>
    </rPh>
    <rPh sb="2" eb="4">
      <t>カノウ</t>
    </rPh>
    <rPh sb="5" eb="7">
      <t>ギョウスウ</t>
    </rPh>
    <phoneticPr fontId="1"/>
  </si>
  <si>
    <t>エラー
チェック</t>
    <phoneticPr fontId="1"/>
  </si>
  <si>
    <t>最大
文字数</t>
    <rPh sb="0" eb="2">
      <t>サイダイ</t>
    </rPh>
    <rPh sb="3" eb="6">
      <t>モジスウ</t>
    </rPh>
    <phoneticPr fontId="1"/>
  </si>
  <si>
    <t>現在
文字数</t>
    <rPh sb="0" eb="2">
      <t>ゲンザイ</t>
    </rPh>
    <rPh sb="3" eb="6">
      <t>モジスウ</t>
    </rPh>
    <phoneticPr fontId="1"/>
  </si>
  <si>
    <t>改行コード「char(10)」の個数→</t>
    <rPh sb="0" eb="2">
      <t>カイギョウ</t>
    </rPh>
    <rPh sb="16" eb="18">
      <t>コスウ</t>
    </rPh>
    <phoneticPr fontId="1"/>
  </si>
  <si>
    <t>仮想
文字数</t>
    <rPh sb="0" eb="2">
      <t>カソウ</t>
    </rPh>
    <rPh sb="3" eb="6">
      <t>モジスウ</t>
    </rPh>
    <phoneticPr fontId="1"/>
  </si>
  <si>
    <t>実
文字数</t>
    <rPh sb="0" eb="1">
      <t>ジツ</t>
    </rPh>
    <rPh sb="2" eb="5">
      <t>モジスウ</t>
    </rPh>
    <phoneticPr fontId="1"/>
  </si>
  <si>
    <t>仮想
文字数</t>
  </si>
  <si>
    <t>C8</t>
    <phoneticPr fontId="1"/>
  </si>
  <si>
    <t>１行指定
文字数</t>
    <rPh sb="1" eb="2">
      <t>ギョウ</t>
    </rPh>
    <rPh sb="5" eb="8">
      <t>モジスウ</t>
    </rPh>
    <phoneticPr fontId="1"/>
  </si>
  <si>
    <t>C9</t>
    <phoneticPr fontId="1"/>
  </si>
  <si>
    <t>C10</t>
    <phoneticPr fontId="1"/>
  </si>
  <si>
    <t>C13</t>
    <phoneticPr fontId="1"/>
  </si>
  <si>
    <t>C12</t>
    <phoneticPr fontId="1"/>
  </si>
  <si>
    <t>入力行数</t>
    <rPh sb="0" eb="2">
      <t>ニュウリョク</t>
    </rPh>
    <rPh sb="2" eb="4">
      <t>ギョウスウ</t>
    </rPh>
    <phoneticPr fontId="1"/>
  </si>
  <si>
    <t>－</t>
    <phoneticPr fontId="1"/>
  </si>
  <si>
    <t>現在入力行数</t>
    <rPh sb="0" eb="2">
      <t>ゲンザイ</t>
    </rPh>
    <rPh sb="2" eb="4">
      <t>ニュウリョク</t>
    </rPh>
    <rPh sb="4" eb="6">
      <t>ギョウスウ</t>
    </rPh>
    <phoneticPr fontId="1"/>
  </si>
  <si>
    <t>C14</t>
    <phoneticPr fontId="1"/>
  </si>
  <si>
    <t>C15</t>
    <phoneticPr fontId="1"/>
  </si>
  <si>
    <t>半角数字</t>
    <rPh sb="0" eb="2">
      <t>ハンカク</t>
    </rPh>
    <rPh sb="2" eb="4">
      <t>スウジ</t>
    </rPh>
    <phoneticPr fontId="1"/>
  </si>
  <si>
    <t>C30</t>
    <phoneticPr fontId="1"/>
  </si>
  <si>
    <t>C31</t>
    <phoneticPr fontId="1"/>
  </si>
  <si>
    <t>C32</t>
    <phoneticPr fontId="1"/>
  </si>
  <si>
    <r>
      <t>㉒業務内容（</t>
    </r>
    <r>
      <rPr>
        <u/>
        <sz val="12"/>
        <color rgb="FFFF0000"/>
        <rFont val="HGS創英角ｺﾞｼｯｸUB"/>
        <family val="3"/>
        <charset val="128"/>
      </rPr>
      <t>342字以内</t>
    </r>
    <r>
      <rPr>
        <sz val="11"/>
        <color theme="8" tint="-0.249977111117893"/>
        <rFont val="HGS創英角ｺﾞｼｯｸUB"/>
        <family val="3"/>
        <charset val="128"/>
      </rPr>
      <t>）
※時数厳守でお願いします。
※指定文字数を超えた場合、超えた部分が表示されない場合があります。</t>
    </r>
    <rPh sb="15" eb="17">
      <t>ジスウ</t>
    </rPh>
    <rPh sb="17" eb="19">
      <t>ゲンシュ</t>
    </rPh>
    <rPh sb="21" eb="22">
      <t>ネガ</t>
    </rPh>
    <rPh sb="41" eb="42">
      <t>コ</t>
    </rPh>
    <rPh sb="44" eb="46">
      <t>ブブン</t>
    </rPh>
    <rPh sb="47" eb="49">
      <t>ヒョウジ</t>
    </rPh>
    <rPh sb="53" eb="55">
      <t>バアイ</t>
    </rPh>
    <phoneticPr fontId="1"/>
  </si>
  <si>
    <r>
      <t>㉓職場紹介（</t>
    </r>
    <r>
      <rPr>
        <u/>
        <sz val="12"/>
        <color rgb="FFFF0000"/>
        <rFont val="HGS創英角ｺﾞｼｯｸUB"/>
        <family val="3"/>
        <charset val="128"/>
      </rPr>
      <t>342字以内</t>
    </r>
    <r>
      <rPr>
        <sz val="11"/>
        <color theme="8" tint="-0.249977111117893"/>
        <rFont val="HGS創英角ｺﾞｼｯｸUB"/>
        <family val="3"/>
        <charset val="128"/>
      </rPr>
      <t>）
※時数厳守でお願いします。
※指定文字数を超えた場合、超えた部分が表示されない場合があります。</t>
    </r>
    <rPh sb="15" eb="17">
      <t>ジスウ</t>
    </rPh>
    <rPh sb="17" eb="19">
      <t>ゲンシュ</t>
    </rPh>
    <rPh sb="21" eb="22">
      <t>ネガ</t>
    </rPh>
    <phoneticPr fontId="1"/>
  </si>
  <si>
    <r>
      <t>㉔会社からのメッセージ
　　　　（</t>
    </r>
    <r>
      <rPr>
        <u/>
        <sz val="12"/>
        <color rgb="FFFF0000"/>
        <rFont val="HGS創英角ｺﾞｼｯｸUB"/>
        <family val="3"/>
        <charset val="128"/>
      </rPr>
      <t>342字以内</t>
    </r>
    <r>
      <rPr>
        <sz val="11"/>
        <color theme="8" tint="-0.249977111117893"/>
        <rFont val="HGS創英角ｺﾞｼｯｸUB"/>
        <family val="3"/>
        <charset val="128"/>
      </rPr>
      <t>）
※時数厳守でお願いします。
※指定文字数を超えた場合、超えた部分が表示されない場合があります。</t>
    </r>
    <rPh sb="26" eb="28">
      <t>ジスウ</t>
    </rPh>
    <rPh sb="28" eb="30">
      <t>ゲンシュ</t>
    </rPh>
    <rPh sb="32" eb="33">
      <t>ネガ</t>
    </rPh>
    <phoneticPr fontId="1"/>
  </si>
  <si>
    <t>回答シート
セル地番（定数）</t>
    <rPh sb="0" eb="2">
      <t>カイトウ</t>
    </rPh>
    <rPh sb="8" eb="10">
      <t>チバン</t>
    </rPh>
    <rPh sb="11" eb="13">
      <t>テイスウ</t>
    </rPh>
    <phoneticPr fontId="1"/>
  </si>
  <si>
    <t>C29</t>
    <phoneticPr fontId="1"/>
  </si>
  <si>
    <t>C26</t>
    <phoneticPr fontId="1"/>
  </si>
  <si>
    <t>C27</t>
    <phoneticPr fontId="1"/>
  </si>
  <si>
    <t>C28</t>
    <phoneticPr fontId="1"/>
  </si>
  <si>
    <t>C24</t>
  </si>
  <si>
    <t>C16</t>
  </si>
  <si>
    <t>C17</t>
  </si>
  <si>
    <t>C18</t>
  </si>
  <si>
    <t>C19</t>
  </si>
  <si>
    <t>C20</t>
  </si>
  <si>
    <t>C21</t>
  </si>
  <si>
    <t>C22</t>
  </si>
  <si>
    <t>C23</t>
  </si>
  <si>
    <t>㊱留意事項等</t>
    <rPh sb="1" eb="5">
      <t>リュウイジコウ</t>
    </rPh>
    <rPh sb="5" eb="6">
      <t>ナド</t>
    </rPh>
    <phoneticPr fontId="1"/>
  </si>
  <si>
    <t>㉟受入可能人数</t>
    <rPh sb="1" eb="2">
      <t>ウ</t>
    </rPh>
    <rPh sb="2" eb="3">
      <t>イ</t>
    </rPh>
    <rPh sb="3" eb="5">
      <t>カノウ</t>
    </rPh>
    <rPh sb="5" eb="7">
      <t>ニンズウ</t>
    </rPh>
    <phoneticPr fontId="1"/>
  </si>
  <si>
    <t>㉞時間</t>
    <rPh sb="1" eb="3">
      <t>ジカン</t>
    </rPh>
    <phoneticPr fontId="1"/>
  </si>
  <si>
    <t>㉝内容</t>
    <rPh sb="1" eb="3">
      <t>ナイヨウ</t>
    </rPh>
    <phoneticPr fontId="1"/>
  </si>
  <si>
    <r>
      <t>㉜対象</t>
    </r>
    <r>
      <rPr>
        <sz val="12"/>
        <color rgb="FFFE5E62"/>
        <rFont val="HGS創英角ｺﾞｼｯｸUB"/>
        <family val="3"/>
        <charset val="128"/>
      </rPr>
      <t>（リストから選択）</t>
    </r>
    <rPh sb="1" eb="3">
      <t>タイショウ</t>
    </rPh>
    <rPh sb="9" eb="11">
      <t>センタク</t>
    </rPh>
    <phoneticPr fontId="1"/>
  </si>
  <si>
    <t>㉚いわて健康経営認定事業所</t>
    <rPh sb="4" eb="13">
      <t>ケンコウケイエイニンテイジギョウショ</t>
    </rPh>
    <phoneticPr fontId="1"/>
  </si>
  <si>
    <t>㉛いわて地球環境にやさしい事業所</t>
    <rPh sb="4" eb="6">
      <t>チキュウ</t>
    </rPh>
    <rPh sb="6" eb="8">
      <t>カンキョウ</t>
    </rPh>
    <rPh sb="13" eb="15">
      <t>ジギョウ</t>
    </rPh>
    <rPh sb="15" eb="16">
      <t>ショ</t>
    </rPh>
    <phoneticPr fontId="1"/>
  </si>
  <si>
    <t>宮古市五月町１－２０</t>
    <phoneticPr fontId="1"/>
  </si>
  <si>
    <t>0193-64-2217</t>
    <phoneticPr fontId="1"/>
  </si>
  <si>
    <t>週休２日制、育児介護休業制度、○○休暇
（○年○月○日現在）</t>
    <rPh sb="22" eb="23">
      <t>ネン</t>
    </rPh>
    <rPh sb="24" eb="25">
      <t>ガツ</t>
    </rPh>
    <rPh sb="25" eb="27">
      <t>マルニチ</t>
    </rPh>
    <rPh sb="27" eb="29">
      <t>ゲンザイ</t>
    </rPh>
    <phoneticPr fontId="1"/>
  </si>
  <si>
    <t>令和６年度（年度内合計）</t>
    <rPh sb="0" eb="2">
      <t>レイワ</t>
    </rPh>
    <rPh sb="6" eb="8">
      <t>ネンド</t>
    </rPh>
    <rPh sb="8" eb="9">
      <t>ナイ</t>
    </rPh>
    <rPh sb="9" eb="11">
      <t>ゴウケイ</t>
    </rPh>
    <phoneticPr fontId="1"/>
  </si>
  <si>
    <r>
      <t>　○　入力例を参照のうえ、下記</t>
    </r>
    <r>
      <rPr>
        <u val="double"/>
        <sz val="12"/>
        <rFont val="HGｺﾞｼｯｸE"/>
        <family val="3"/>
        <charset val="128"/>
      </rPr>
      <t>①～㉞</t>
    </r>
    <r>
      <rPr>
        <sz val="12"/>
        <rFont val="HGｺﾞｼｯｸE"/>
        <family val="3"/>
        <charset val="128"/>
      </rPr>
      <t>の項目（</t>
    </r>
    <r>
      <rPr>
        <u val="double"/>
        <sz val="14"/>
        <color rgb="FFFF0000"/>
        <rFont val="HGｺﾞｼｯｸE"/>
        <family val="3"/>
        <charset val="128"/>
      </rPr>
      <t>黄色のセル</t>
    </r>
    <r>
      <rPr>
        <sz val="12"/>
        <rFont val="HGｺﾞｼｯｸE"/>
        <family val="3"/>
        <charset val="128"/>
      </rPr>
      <t>）に</t>
    </r>
    <r>
      <rPr>
        <u val="double"/>
        <sz val="12"/>
        <rFont val="HGｺﾞｼｯｸE"/>
        <family val="3"/>
        <charset val="128"/>
      </rPr>
      <t>漏れなく入力</t>
    </r>
    <r>
      <rPr>
        <sz val="12"/>
        <rFont val="HGｺﾞｼｯｸE"/>
        <family val="3"/>
        <charset val="128"/>
      </rPr>
      <t>をお願いいたします。</t>
    </r>
    <r>
      <rPr>
        <sz val="5"/>
        <rFont val="HGｺﾞｼｯｸE"/>
        <family val="3"/>
        <charset val="128"/>
      </rPr>
      <t xml:space="preserve">　
</t>
    </r>
    <r>
      <rPr>
        <sz val="12"/>
        <rFont val="HGｺﾞｼｯｸE"/>
        <family val="3"/>
        <charset val="128"/>
      </rPr>
      <t>　○　</t>
    </r>
    <r>
      <rPr>
        <u val="double"/>
        <sz val="14"/>
        <rFont val="HGｺﾞｼｯｸE"/>
        <family val="3"/>
        <charset val="128"/>
      </rPr>
      <t>掲載したことがある場合</t>
    </r>
    <r>
      <rPr>
        <u val="double"/>
        <sz val="12"/>
        <rFont val="HGｺﾞｼｯｸE"/>
        <family val="3"/>
        <charset val="128"/>
      </rPr>
      <t>は</t>
    </r>
    <r>
      <rPr>
        <sz val="12"/>
        <rFont val="HGｺﾞｼｯｸE"/>
        <family val="3"/>
        <charset val="128"/>
      </rPr>
      <t>、</t>
    </r>
    <r>
      <rPr>
        <u/>
        <sz val="14"/>
        <color rgb="FFFF0000"/>
        <rFont val="HGｺﾞｼｯｸE"/>
        <family val="3"/>
        <charset val="128"/>
      </rPr>
      <t>前回掲載した内容から変更がある項目</t>
    </r>
    <r>
      <rPr>
        <sz val="12"/>
        <rFont val="HGｺﾞｼｯｸE"/>
        <family val="3"/>
        <charset val="128"/>
      </rPr>
      <t>について修正願います。</t>
    </r>
    <r>
      <rPr>
        <sz val="6"/>
        <rFont val="HGｺﾞｼｯｸE"/>
        <family val="3"/>
        <charset val="128"/>
      </rPr>
      <t xml:space="preserve">　
</t>
    </r>
    <r>
      <rPr>
        <sz val="12"/>
        <rFont val="HGｺﾞｼｯｸE"/>
        <family val="3"/>
        <charset val="128"/>
      </rPr>
      <t>　○　</t>
    </r>
    <r>
      <rPr>
        <sz val="14"/>
        <color rgb="FFFF0000"/>
        <rFont val="HGｺﾞｼｯｸE"/>
        <family val="3"/>
        <charset val="128"/>
      </rPr>
      <t>⑳</t>
    </r>
    <r>
      <rPr>
        <sz val="12"/>
        <rFont val="HGｺﾞｼｯｸE"/>
        <family val="3"/>
        <charset val="128"/>
      </rPr>
      <t>については、</t>
    </r>
    <r>
      <rPr>
        <sz val="14"/>
        <color rgb="FFFF0000"/>
        <rFont val="HGｺﾞｼｯｸE"/>
        <family val="3"/>
        <charset val="128"/>
      </rPr>
      <t>これまで掲載したことがある場合も、改めてご確認</t>
    </r>
    <r>
      <rPr>
        <sz val="14"/>
        <rFont val="HGｺﾞｼｯｸE"/>
        <family val="3"/>
        <charset val="128"/>
      </rPr>
      <t>のうえ</t>
    </r>
    <r>
      <rPr>
        <sz val="12"/>
        <rFont val="HGｺﾞｼｯｸE"/>
        <family val="3"/>
        <charset val="128"/>
      </rPr>
      <t>回答願います。</t>
    </r>
    <r>
      <rPr>
        <sz val="6"/>
        <rFont val="HGｺﾞｼｯｸE"/>
        <family val="3"/>
        <charset val="128"/>
      </rPr>
      <t xml:space="preserve">　
</t>
    </r>
    <r>
      <rPr>
        <sz val="12"/>
        <rFont val="HGｺﾞｼｯｸE"/>
        <family val="3"/>
        <charset val="128"/>
      </rPr>
      <t>　○　</t>
    </r>
    <r>
      <rPr>
        <sz val="14"/>
        <color rgb="FFFF0000"/>
        <rFont val="HGｺﾞｼｯｸE"/>
        <family val="3"/>
        <charset val="128"/>
      </rPr>
      <t>⑥・㉕・㉗～㉙の画像</t>
    </r>
    <r>
      <rPr>
        <sz val="12"/>
        <rFont val="HGｺﾞｼｯｸE"/>
        <family val="3"/>
        <charset val="128"/>
      </rPr>
      <t>は、</t>
    </r>
    <r>
      <rPr>
        <u val="double"/>
        <sz val="14"/>
        <rFont val="HGｺﾞｼｯｸE"/>
        <family val="3"/>
        <charset val="128"/>
      </rPr>
      <t>本票と併せてメールに添付</t>
    </r>
    <r>
      <rPr>
        <sz val="12"/>
        <rFont val="HGｺﾞｼｯｸE"/>
        <family val="3"/>
        <charset val="128"/>
      </rPr>
      <t>のうえご提供をお願いします。
　　　</t>
    </r>
    <r>
      <rPr>
        <u val="double"/>
        <sz val="12"/>
        <rFont val="HGｺﾞｼｯｸE"/>
        <family val="3"/>
        <charset val="128"/>
      </rPr>
      <t>掲載したことがある場合</t>
    </r>
    <r>
      <rPr>
        <sz val="12"/>
        <rFont val="HGｺﾞｼｯｸE"/>
        <family val="3"/>
        <charset val="128"/>
      </rPr>
      <t>は、</t>
    </r>
    <r>
      <rPr>
        <sz val="14"/>
        <color rgb="FFFF0000"/>
        <rFont val="HGｺﾞｼｯｸE"/>
        <family val="3"/>
        <charset val="128"/>
      </rPr>
      <t>前回掲載した画像から変更がある場合のみ</t>
    </r>
    <r>
      <rPr>
        <sz val="12"/>
        <rFont val="HGｺﾞｼｯｸE"/>
        <family val="3"/>
        <charset val="128"/>
      </rPr>
      <t>、添付願います。</t>
    </r>
    <r>
      <rPr>
        <sz val="6"/>
        <rFont val="HGｺﾞｼｯｸE"/>
        <family val="3"/>
        <charset val="128"/>
      </rPr>
      <t xml:space="preserve">　
</t>
    </r>
    <r>
      <rPr>
        <sz val="12"/>
        <rFont val="HGｺﾞｼｯｸE"/>
        <family val="3"/>
        <charset val="128"/>
      </rPr>
      <t>　○　回答欄が足りない場合は、行・列の幅を広げてください（</t>
    </r>
    <r>
      <rPr>
        <sz val="12"/>
        <color rgb="FFFF0000"/>
        <rFont val="HGｺﾞｼｯｸE"/>
        <family val="3"/>
        <charset val="128"/>
      </rPr>
      <t>行・列の挿入や削除はご遠慮ください</t>
    </r>
    <r>
      <rPr>
        <sz val="12"/>
        <rFont val="HGｺﾞｼｯｸE"/>
        <family val="3"/>
        <charset val="128"/>
      </rPr>
      <t>）。</t>
    </r>
    <rPh sb="7" eb="9">
      <t>サンショウ</t>
    </rPh>
    <rPh sb="13" eb="15">
      <t>カキ</t>
    </rPh>
    <rPh sb="19" eb="21">
      <t>コウモク</t>
    </rPh>
    <rPh sb="22" eb="24">
      <t>キイロ</t>
    </rPh>
    <rPh sb="29" eb="30">
      <t>モ</t>
    </rPh>
    <rPh sb="33" eb="35">
      <t>ニュウリョク</t>
    </rPh>
    <rPh sb="37" eb="38">
      <t>ネガ</t>
    </rPh>
    <rPh sb="50" eb="52">
      <t>ケイサイ</t>
    </rPh>
    <rPh sb="59" eb="61">
      <t>バアイ</t>
    </rPh>
    <rPh sb="63" eb="65">
      <t>ゼンカイ</t>
    </rPh>
    <rPh sb="65" eb="67">
      <t>ケイサイ</t>
    </rPh>
    <rPh sb="73" eb="75">
      <t>ヘンコウ</t>
    </rPh>
    <rPh sb="78" eb="80">
      <t>コウモク</t>
    </rPh>
    <rPh sb="84" eb="86">
      <t>シュウセイ</t>
    </rPh>
    <rPh sb="107" eb="109">
      <t>ケイサイ</t>
    </rPh>
    <rPh sb="116" eb="118">
      <t>バアイ</t>
    </rPh>
    <rPh sb="120" eb="121">
      <t>アラタ</t>
    </rPh>
    <rPh sb="124" eb="126">
      <t>カクニン</t>
    </rPh>
    <rPh sb="129" eb="132">
      <t>カイトウネガ</t>
    </rPh>
    <rPh sb="149" eb="151">
      <t>ガゾウ</t>
    </rPh>
    <rPh sb="153" eb="155">
      <t>ホンヒョウ</t>
    </rPh>
    <rPh sb="156" eb="157">
      <t>アワ</t>
    </rPh>
    <rPh sb="163" eb="165">
      <t>テンプ</t>
    </rPh>
    <rPh sb="169" eb="171">
      <t>テイキョウ</t>
    </rPh>
    <rPh sb="173" eb="174">
      <t>ネガ</t>
    </rPh>
    <rPh sb="196" eb="198">
      <t>ゼンカイ</t>
    </rPh>
    <rPh sb="198" eb="200">
      <t>ケイサイ</t>
    </rPh>
    <rPh sb="202" eb="204">
      <t>ガゾウ</t>
    </rPh>
    <rPh sb="206" eb="208">
      <t>ヘンコウ</t>
    </rPh>
    <rPh sb="211" eb="213">
      <t>バアイ</t>
    </rPh>
    <rPh sb="218" eb="219">
      <t>ネガ</t>
    </rPh>
    <rPh sb="232" eb="233">
      <t>タ</t>
    </rPh>
    <rPh sb="236" eb="238">
      <t>バアイ</t>
    </rPh>
    <rPh sb="240" eb="241">
      <t>ギョウ</t>
    </rPh>
    <rPh sb="242" eb="243">
      <t>レツ</t>
    </rPh>
    <rPh sb="244" eb="245">
      <t>ハバ</t>
    </rPh>
    <rPh sb="246" eb="247">
      <t>ヒロ</t>
    </rPh>
    <rPh sb="254" eb="255">
      <t>ギョウ</t>
    </rPh>
    <rPh sb="256" eb="257">
      <t>レツ</t>
    </rPh>
    <rPh sb="258" eb="260">
      <t>ソウニュウ</t>
    </rPh>
    <rPh sb="261" eb="263">
      <t>サクジョ</t>
    </rPh>
    <rPh sb="265" eb="267">
      <t>エンリョ</t>
    </rPh>
    <phoneticPr fontId="1"/>
  </si>
  <si>
    <t>宮古・下閉伊地域企業ガイドブック2027掲載企業用　回答票</t>
    <rPh sb="0" eb="2">
      <t>ミヤコ</t>
    </rPh>
    <rPh sb="3" eb="8">
      <t>シモヘイチイキ</t>
    </rPh>
    <rPh sb="8" eb="10">
      <t>キギョウ</t>
    </rPh>
    <rPh sb="20" eb="22">
      <t>ケイサイ</t>
    </rPh>
    <rPh sb="22" eb="24">
      <t>キギョウ</t>
    </rPh>
    <rPh sb="24" eb="25">
      <t>ヨウ</t>
    </rPh>
    <rPh sb="26" eb="29">
      <t>カイトウヒョウ</t>
    </rPh>
    <phoneticPr fontId="1"/>
  </si>
  <si>
    <t>令和７年度（年度内合計）</t>
    <rPh sb="0" eb="2">
      <t>レイワ</t>
    </rPh>
    <rPh sb="6" eb="8">
      <t>ネンド</t>
    </rPh>
    <rPh sb="8" eb="9">
      <t>ナイ</t>
    </rPh>
    <rPh sb="9" eb="11">
      <t>ゴウケイ</t>
    </rPh>
    <phoneticPr fontId="1"/>
  </si>
  <si>
    <t>令和８年度（回答時点の年度内合計）</t>
    <rPh sb="0" eb="2">
      <t>レイワ</t>
    </rPh>
    <rPh sb="6" eb="10">
      <t>カイトウジテン</t>
    </rPh>
    <rPh sb="11" eb="13">
      <t>ネンド</t>
    </rPh>
    <rPh sb="13" eb="14">
      <t>ナイ</t>
    </rPh>
    <rPh sb="14" eb="16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</si>
</sst>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名&quot;"/>
    <numFmt numFmtId="177" formatCode="0.0_);[Red]\(0.0\)"/>
    <numFmt numFmtId="178" formatCode="#,##0.0;;"/>
    <numFmt numFmtId="179" formatCode="&quot;全&quot;&quot;角&quot;\ #"/>
  </numFmts>
  <fonts count="8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name val="ＭＳ ゴシック"/>
      <family val="3"/>
      <charset val="128"/>
    </font>
    <font>
      <sz val="11"/>
      <name val="UD デジタル 教科書体 NK-B"/>
      <family val="1"/>
      <charset val="128"/>
    </font>
    <font>
      <sz val="20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name val="HGS創英角ｺﾞｼｯｸUB"/>
      <family val="3"/>
      <charset val="128"/>
    </font>
    <font>
      <sz val="12"/>
      <name val="HG創英角ｺﾞｼｯｸUB"/>
      <family val="3"/>
      <charset val="128"/>
    </font>
    <font>
      <sz val="12"/>
      <color rgb="FFFE5E62"/>
      <name val="HG創英角ｺﾞｼｯｸUB"/>
      <family val="3"/>
      <charset val="128"/>
    </font>
    <font>
      <b/>
      <sz val="14"/>
      <name val="ＭＳ ゴシック"/>
      <family val="3"/>
      <charset val="128"/>
    </font>
    <font>
      <sz val="12"/>
      <name val="HGS創英角ｺﾞｼｯｸUB"/>
      <family val="3"/>
      <charset val="128"/>
    </font>
    <font>
      <sz val="12"/>
      <color rgb="FFFE5E62"/>
      <name val="HGS創英角ｺﾞｼｯｸUB"/>
      <family val="3"/>
      <charset val="128"/>
    </font>
    <font>
      <sz val="12"/>
      <color theme="8" tint="-0.249977111117893"/>
      <name val="HG創英角ｺﾞｼｯｸUB"/>
      <family val="3"/>
      <charset val="128"/>
    </font>
    <font>
      <sz val="10"/>
      <name val="HG丸ｺﾞｼｯｸM-PRO"/>
      <family val="3"/>
      <charset val="128"/>
    </font>
    <font>
      <sz val="11"/>
      <color theme="8" tint="-0.249977111117893"/>
      <name val="HGS創英角ｺﾞｼｯｸUB"/>
      <family val="3"/>
      <charset val="128"/>
    </font>
    <font>
      <sz val="12"/>
      <color theme="8" tint="-0.249977111117893"/>
      <name val="HGS創英角ｺﾞｼｯｸUB"/>
      <family val="3"/>
      <charset val="128"/>
    </font>
    <font>
      <sz val="10"/>
      <color theme="8" tint="-0.249977111117893"/>
      <name val="HGS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創英角ｺﾞｼｯｸUB"/>
      <family val="3"/>
      <charset val="128"/>
    </font>
    <font>
      <sz val="20"/>
      <color theme="8" tint="-0.249977111117893"/>
      <name val="HG創英角ｺﾞｼｯｸUB"/>
      <family val="3"/>
      <charset val="128"/>
    </font>
    <font>
      <sz val="20"/>
      <name val="UD デジタル 教科書体 NK-B"/>
      <family val="1"/>
      <charset val="128"/>
    </font>
    <font>
      <sz val="6"/>
      <name val="游ゴシック"/>
      <family val="3"/>
      <charset val="128"/>
      <scheme val="minor"/>
    </font>
    <font>
      <sz val="14"/>
      <name val="HG創英角ｺﾞｼｯｸUB"/>
      <family val="3"/>
      <charset val="128"/>
    </font>
    <font>
      <sz val="11"/>
      <color rgb="FFFE5E62"/>
      <name val="HGS創英角ｺﾞｼｯｸUB"/>
      <family val="3"/>
      <charset val="128"/>
    </font>
    <font>
      <b/>
      <sz val="12"/>
      <color rgb="FFFE5E62"/>
      <name val="HGS創英角ｺﾞｼｯｸUB"/>
      <family val="3"/>
      <charset val="128"/>
    </font>
    <font>
      <sz val="12"/>
      <color rgb="FF305496"/>
      <name val="HGS創英角ｺﾞｼｯｸUB"/>
      <family val="3"/>
      <charset val="128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2"/>
      <color theme="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0"/>
      <color theme="0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.5"/>
      <color theme="1"/>
      <name val="HGPｺﾞｼｯｸM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b/>
      <sz val="12"/>
      <color theme="1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3"/>
      <color theme="0"/>
      <name val="HGPｺﾞｼｯｸM"/>
      <family val="3"/>
      <charset val="128"/>
    </font>
    <font>
      <u/>
      <sz val="11"/>
      <color theme="10"/>
      <name val="ＭＳ ゴシック"/>
      <family val="2"/>
      <charset val="128"/>
    </font>
    <font>
      <sz val="11"/>
      <name val="ＭＳ ゴシック"/>
      <family val="2"/>
      <charset val="128"/>
    </font>
    <font>
      <b/>
      <sz val="15"/>
      <color rgb="FFFE7C7F"/>
      <name val="HGPｺﾞｼｯｸM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sz val="9"/>
      <color rgb="FFFE5E62"/>
      <name val="HGS創英角ｺﾞｼｯｸUB"/>
      <family val="3"/>
      <charset val="128"/>
    </font>
    <font>
      <b/>
      <sz val="15"/>
      <color theme="0"/>
      <name val="HGSｺﾞｼｯｸM"/>
      <family val="3"/>
      <charset val="128"/>
    </font>
    <font>
      <sz val="14"/>
      <name val="HGSｺﾞｼｯｸM"/>
      <family val="3"/>
      <charset val="128"/>
    </font>
    <font>
      <b/>
      <sz val="13"/>
      <color rgb="FFFE5E62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b/>
      <sz val="11"/>
      <color rgb="FF002060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1"/>
      <color rgb="FF002060"/>
      <name val="HGSｺﾞｼｯｸM"/>
      <family val="3"/>
      <charset val="128"/>
    </font>
    <font>
      <b/>
      <sz val="10"/>
      <color rgb="FF002060"/>
      <name val="HGSｺﾞｼｯｸM"/>
      <family val="3"/>
      <charset val="128"/>
    </font>
    <font>
      <b/>
      <sz val="16"/>
      <color theme="0"/>
      <name val="HGSｺﾞｼｯｸM"/>
      <family val="3"/>
      <charset val="128"/>
    </font>
    <font>
      <b/>
      <sz val="22"/>
      <color theme="0"/>
      <name val="HGSｺﾞｼｯｸM"/>
      <family val="3"/>
      <charset val="128"/>
    </font>
    <font>
      <sz val="12"/>
      <color indexed="81"/>
      <name val="BIZ UDゴシック"/>
      <family val="3"/>
      <charset val="128"/>
    </font>
    <font>
      <b/>
      <sz val="31"/>
      <color rgb="FF002060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0.5"/>
      <color theme="1"/>
      <name val="BIZ UDゴシック"/>
      <family val="3"/>
      <charset val="128"/>
    </font>
    <font>
      <sz val="14"/>
      <name val="UD デジタル 教科書体 NK-B"/>
      <family val="1"/>
      <charset val="128"/>
    </font>
    <font>
      <sz val="10"/>
      <color indexed="8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.5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u/>
      <sz val="12"/>
      <color rgb="FFFF0000"/>
      <name val="HGS創英角ｺﾞｼｯｸUB"/>
      <family val="3"/>
      <charset val="128"/>
    </font>
    <font>
      <sz val="7"/>
      <color theme="1"/>
      <name val="BIZ UDゴシック"/>
      <family val="3"/>
      <charset val="128"/>
    </font>
    <font>
      <sz val="12"/>
      <name val="HGｺﾞｼｯｸE"/>
      <family val="3"/>
      <charset val="128"/>
    </font>
    <font>
      <u val="double"/>
      <sz val="12"/>
      <name val="HGｺﾞｼｯｸE"/>
      <family val="3"/>
      <charset val="128"/>
    </font>
    <font>
      <sz val="5"/>
      <name val="HGｺﾞｼｯｸE"/>
      <family val="3"/>
      <charset val="128"/>
    </font>
    <font>
      <u val="double"/>
      <sz val="14"/>
      <name val="HGｺﾞｼｯｸE"/>
      <family val="3"/>
      <charset val="128"/>
    </font>
    <font>
      <sz val="6"/>
      <name val="HGｺﾞｼｯｸE"/>
      <family val="3"/>
      <charset val="128"/>
    </font>
    <font>
      <sz val="14"/>
      <name val="HGｺﾞｼｯｸE"/>
      <family val="3"/>
      <charset val="128"/>
    </font>
    <font>
      <sz val="12"/>
      <color rgb="FFFF0000"/>
      <name val="HGｺﾞｼｯｸE"/>
      <family val="3"/>
      <charset val="128"/>
    </font>
    <font>
      <sz val="14"/>
      <color rgb="FFFF0000"/>
      <name val="HGｺﾞｼｯｸE"/>
      <family val="3"/>
      <charset val="128"/>
    </font>
    <font>
      <u/>
      <sz val="14"/>
      <color rgb="FFFF0000"/>
      <name val="HGｺﾞｼｯｸE"/>
      <family val="3"/>
      <charset val="128"/>
    </font>
    <font>
      <u val="double"/>
      <sz val="14"/>
      <color rgb="FFFF0000"/>
      <name val="HGｺﾞｼｯｸE"/>
      <family val="3"/>
      <charset val="128"/>
    </font>
    <font>
      <sz val="10"/>
      <name val="BIZ UDゴシック"/>
      <family val="3"/>
      <charset val="128"/>
    </font>
    <font>
      <sz val="12"/>
      <color indexed="10"/>
      <name val="BIZ UD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DC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hair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274">
    <xf numFmtId="0" fontId="0" fillId="0" borderId="0" xfId="0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 shrinkToFit="1"/>
    </xf>
    <xf numFmtId="0" fontId="30" fillId="3" borderId="13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/>
    </xf>
    <xf numFmtId="0" fontId="26" fillId="0" borderId="0" xfId="0" applyFont="1" applyAlignment="1">
      <alignment horizontal="distributed" vertical="center"/>
    </xf>
    <xf numFmtId="0" fontId="29" fillId="0" borderId="0" xfId="0" applyFont="1">
      <alignment vertical="center"/>
    </xf>
    <xf numFmtId="0" fontId="37" fillId="0" borderId="0" xfId="0" applyFont="1" applyAlignment="1">
      <alignment horizontal="left" vertical="center" indent="1" shrinkToFit="1"/>
    </xf>
    <xf numFmtId="0" fontId="30" fillId="3" borderId="14" xfId="0" applyFont="1" applyFill="1" applyBorder="1" applyAlignment="1">
      <alignment horizontal="center" vertical="center"/>
    </xf>
    <xf numFmtId="0" fontId="31" fillId="4" borderId="17" xfId="0" applyFont="1" applyFill="1" applyBorder="1" applyAlignment="1">
      <alignment horizontal="center" vertical="center" wrapText="1"/>
    </xf>
    <xf numFmtId="0" fontId="26" fillId="7" borderId="0" xfId="0" applyFont="1" applyFill="1">
      <alignment vertical="center"/>
    </xf>
    <xf numFmtId="0" fontId="26" fillId="7" borderId="0" xfId="0" applyFont="1" applyFill="1" applyAlignment="1">
      <alignment horizontal="center" vertical="center"/>
    </xf>
    <xf numFmtId="0" fontId="38" fillId="7" borderId="0" xfId="0" applyFont="1" applyFill="1" applyAlignment="1">
      <alignment horizontal="right"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5" fillId="0" borderId="0" xfId="0" applyFont="1" applyAlignment="1">
      <alignment vertical="top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/>
    </xf>
    <xf numFmtId="0" fontId="41" fillId="0" borderId="0" xfId="0" applyFont="1" applyAlignment="1">
      <alignment vertical="top"/>
    </xf>
    <xf numFmtId="0" fontId="26" fillId="0" borderId="18" xfId="0" applyFont="1" applyBorder="1">
      <alignment vertical="center"/>
    </xf>
    <xf numFmtId="0" fontId="26" fillId="0" borderId="19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7" borderId="0" xfId="0" applyFont="1" applyFill="1" applyAlignment="1">
      <alignment vertical="top"/>
    </xf>
    <xf numFmtId="0" fontId="46" fillId="0" borderId="0" xfId="0" applyFont="1" applyAlignment="1">
      <alignment horizontal="left" vertical="top" wrapText="1" shrinkToFit="1"/>
    </xf>
    <xf numFmtId="0" fontId="49" fillId="0" borderId="20" xfId="0" applyFont="1" applyBorder="1" applyAlignment="1">
      <alignment horizontal="distributed" vertical="center" shrinkToFit="1"/>
    </xf>
    <xf numFmtId="0" fontId="50" fillId="0" borderId="20" xfId="0" applyFont="1" applyBorder="1" applyAlignment="1">
      <alignment horizontal="distributed" vertical="center"/>
    </xf>
    <xf numFmtId="0" fontId="49" fillId="0" borderId="0" xfId="0" applyFont="1" applyAlignment="1">
      <alignment horizontal="distributed" vertical="center" shrinkToFit="1"/>
    </xf>
    <xf numFmtId="0" fontId="50" fillId="0" borderId="0" xfId="0" applyFont="1" applyAlignment="1">
      <alignment horizontal="distributed" vertical="center"/>
    </xf>
    <xf numFmtId="0" fontId="51" fillId="0" borderId="0" xfId="0" applyFont="1" applyAlignment="1">
      <alignment horizontal="distributed" vertical="center" shrinkToFit="1"/>
    </xf>
    <xf numFmtId="0" fontId="50" fillId="0" borderId="25" xfId="0" applyFont="1" applyBorder="1" applyAlignment="1">
      <alignment horizontal="distributed" vertical="center"/>
    </xf>
    <xf numFmtId="0" fontId="52" fillId="0" borderId="0" xfId="0" applyFont="1" applyAlignment="1">
      <alignment horizontal="distributed" vertical="center" shrinkToFit="1"/>
    </xf>
    <xf numFmtId="0" fontId="46" fillId="0" borderId="0" xfId="0" applyFont="1" applyAlignment="1">
      <alignment vertical="top" shrinkToFit="1"/>
    </xf>
    <xf numFmtId="0" fontId="46" fillId="0" borderId="0" xfId="0" applyFont="1" applyAlignment="1">
      <alignment vertical="top" wrapText="1" shrinkToFit="1"/>
    </xf>
    <xf numFmtId="0" fontId="57" fillId="0" borderId="0" xfId="0" applyFont="1" applyAlignment="1">
      <alignment horizontal="left" vertical="top" wrapText="1"/>
    </xf>
    <xf numFmtId="0" fontId="58" fillId="0" borderId="23" xfId="0" applyFont="1" applyBorder="1" applyAlignment="1">
      <alignment horizontal="left" vertical="center"/>
    </xf>
    <xf numFmtId="0" fontId="58" fillId="0" borderId="21" xfId="0" applyFont="1" applyBorder="1" applyAlignment="1">
      <alignment horizontal="left" vertical="center"/>
    </xf>
    <xf numFmtId="0" fontId="58" fillId="0" borderId="23" xfId="0" applyFont="1" applyBorder="1">
      <alignment vertical="center"/>
    </xf>
    <xf numFmtId="0" fontId="58" fillId="0" borderId="23" xfId="0" applyFont="1" applyBorder="1" applyAlignment="1">
      <alignment horizontal="left" vertical="center" wrapText="1"/>
    </xf>
    <xf numFmtId="0" fontId="26" fillId="0" borderId="0" xfId="0" applyFont="1" applyAlignment="1">
      <alignment vertical="top"/>
    </xf>
    <xf numFmtId="0" fontId="26" fillId="0" borderId="22" xfId="0" applyFont="1" applyBorder="1" applyAlignment="1">
      <alignment horizontal="center" vertical="top"/>
    </xf>
    <xf numFmtId="0" fontId="50" fillId="0" borderId="0" xfId="0" applyFont="1" applyAlignment="1">
      <alignment horizontal="distributed" vertical="top"/>
    </xf>
    <xf numFmtId="0" fontId="45" fillId="0" borderId="0" xfId="0" applyFont="1">
      <alignment vertical="center"/>
    </xf>
    <xf numFmtId="0" fontId="54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53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20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59" fillId="0" borderId="27" xfId="0" applyFont="1" applyBorder="1" applyProtection="1">
      <alignment vertical="center"/>
      <protection hidden="1"/>
    </xf>
    <xf numFmtId="0" fontId="20" fillId="0" borderId="27" xfId="0" applyFont="1" applyBorder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27" xfId="0" applyFont="1" applyBorder="1" applyProtection="1">
      <alignment vertical="center"/>
      <protection hidden="1"/>
    </xf>
    <xf numFmtId="0" fontId="15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vertical="center" shrinkToFi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5" fillId="0" borderId="2" xfId="0" applyFont="1" applyBorder="1" applyAlignment="1" applyProtection="1">
      <alignment horizontal="left" vertical="center" shrinkToFit="1"/>
      <protection hidden="1"/>
    </xf>
    <xf numFmtId="0" fontId="5" fillId="0" borderId="2" xfId="0" applyFont="1" applyBorder="1" applyProtection="1">
      <alignment vertical="center"/>
      <protection hidden="1"/>
    </xf>
    <xf numFmtId="0" fontId="15" fillId="0" borderId="2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vertical="center" shrinkToFit="1"/>
      <protection hidden="1"/>
    </xf>
    <xf numFmtId="0" fontId="15" fillId="0" borderId="2" xfId="0" applyFont="1" applyBorder="1" applyAlignment="1" applyProtection="1">
      <alignment vertical="center" wrapText="1"/>
      <protection hidden="1"/>
    </xf>
    <xf numFmtId="0" fontId="15" fillId="0" borderId="2" xfId="0" applyFont="1" applyBorder="1" applyAlignment="1" applyProtection="1">
      <alignment vertical="center" shrinkToFit="1"/>
      <protection hidden="1"/>
    </xf>
    <xf numFmtId="0" fontId="17" fillId="0" borderId="2" xfId="0" applyFont="1" applyBorder="1" applyProtection="1">
      <alignment vertical="center"/>
      <protection hidden="1"/>
    </xf>
    <xf numFmtId="0" fontId="49" fillId="0" borderId="0" xfId="0" applyFont="1" applyAlignment="1" applyProtection="1">
      <alignment horizontal="distributed" vertical="center" shrinkToFit="1"/>
      <protection hidden="1"/>
    </xf>
    <xf numFmtId="0" fontId="25" fillId="0" borderId="2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vertical="center" wrapText="1" shrinkToFit="1"/>
      <protection hidden="1"/>
    </xf>
    <xf numFmtId="0" fontId="11" fillId="0" borderId="7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23" fillId="0" borderId="2" xfId="0" applyFont="1" applyBorder="1" applyAlignment="1" applyProtection="1">
      <alignment horizontal="left" vertical="center" shrinkToFit="1"/>
      <protection hidden="1"/>
    </xf>
    <xf numFmtId="0" fontId="5" fillId="0" borderId="10" xfId="0" applyFont="1" applyBorder="1" applyAlignment="1" applyProtection="1">
      <alignment vertical="center" shrinkToFit="1"/>
      <protection hidden="1"/>
    </xf>
    <xf numFmtId="0" fontId="52" fillId="0" borderId="0" xfId="0" applyFont="1" applyAlignment="1" applyProtection="1">
      <alignment horizontal="distributed" vertical="center" shrinkToFit="1"/>
      <protection hidden="1"/>
    </xf>
    <xf numFmtId="0" fontId="49" fillId="0" borderId="0" xfId="0" applyFont="1" applyAlignment="1" applyProtection="1">
      <alignment horizontal="distributed" vertical="top" shrinkToFit="1"/>
      <protection hidden="1"/>
    </xf>
    <xf numFmtId="0" fontId="12" fillId="0" borderId="2" xfId="0" applyFont="1" applyBorder="1" applyAlignment="1" applyProtection="1">
      <alignment vertical="center" shrinkToFit="1"/>
      <protection hidden="1"/>
    </xf>
    <xf numFmtId="0" fontId="10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10" fillId="0" borderId="0" xfId="0" applyFont="1" applyAlignment="1" applyProtection="1">
      <alignment vertical="center" shrinkToFit="1"/>
      <protection hidden="1"/>
    </xf>
    <xf numFmtId="0" fontId="18" fillId="0" borderId="0" xfId="0" applyFont="1" applyProtection="1">
      <alignment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Protection="1">
      <alignment vertical="center"/>
      <protection hidden="1"/>
    </xf>
    <xf numFmtId="0" fontId="15" fillId="0" borderId="7" xfId="0" applyFont="1" applyBorder="1" applyProtection="1">
      <alignment vertical="center"/>
      <protection hidden="1"/>
    </xf>
    <xf numFmtId="0" fontId="13" fillId="0" borderId="2" xfId="0" applyFont="1" applyBorder="1" applyProtection="1">
      <alignment vertical="center"/>
      <protection hidden="1"/>
    </xf>
    <xf numFmtId="0" fontId="2" fillId="0" borderId="12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14" fillId="0" borderId="28" xfId="0" applyFont="1" applyBorder="1" applyAlignment="1" applyProtection="1">
      <alignment horizontal="left" vertical="center" shrinkToFit="1"/>
      <protection hidden="1"/>
    </xf>
    <xf numFmtId="0" fontId="3" fillId="0" borderId="28" xfId="0" applyFont="1" applyBorder="1" applyProtection="1">
      <alignment vertical="center"/>
      <protection hidden="1"/>
    </xf>
    <xf numFmtId="0" fontId="43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left" vertical="center" shrinkToFit="1"/>
      <protection hidden="1"/>
    </xf>
    <xf numFmtId="0" fontId="2" fillId="5" borderId="2" xfId="0" applyFont="1" applyFill="1" applyBorder="1" applyAlignment="1" applyProtection="1">
      <alignment horizontal="center" vertical="center" shrinkToFit="1"/>
      <protection locked="0" hidden="1"/>
    </xf>
    <xf numFmtId="0" fontId="24" fillId="5" borderId="2" xfId="0" applyFont="1" applyFill="1" applyBorder="1" applyAlignment="1" applyProtection="1">
      <alignment horizontal="center" vertical="center" shrinkToFit="1"/>
      <protection locked="0" hidden="1"/>
    </xf>
    <xf numFmtId="0" fontId="2" fillId="5" borderId="2" xfId="0" applyFont="1" applyFill="1" applyBorder="1" applyAlignment="1" applyProtection="1">
      <alignment horizontal="center" vertical="center"/>
      <protection locked="0" hidden="1"/>
    </xf>
    <xf numFmtId="0" fontId="2" fillId="5" borderId="2" xfId="0" applyFont="1" applyFill="1" applyBorder="1" applyAlignment="1" applyProtection="1">
      <alignment vertical="center" wrapText="1"/>
      <protection locked="0" hidden="1"/>
    </xf>
    <xf numFmtId="0" fontId="2" fillId="5" borderId="2" xfId="0" applyFont="1" applyFill="1" applyBorder="1" applyProtection="1">
      <alignment vertical="center"/>
      <protection locked="0" hidden="1"/>
    </xf>
    <xf numFmtId="0" fontId="3" fillId="15" borderId="0" xfId="0" applyFont="1" applyFill="1" applyProtection="1">
      <alignment vertical="center"/>
      <protection hidden="1"/>
    </xf>
    <xf numFmtId="0" fontId="61" fillId="0" borderId="0" xfId="0" applyFont="1">
      <alignment vertical="center"/>
    </xf>
    <xf numFmtId="0" fontId="61" fillId="0" borderId="0" xfId="0" applyFont="1" applyAlignment="1">
      <alignment horizontal="right" vertical="center"/>
    </xf>
    <xf numFmtId="0" fontId="61" fillId="0" borderId="0" xfId="0" applyFont="1" applyAlignment="1">
      <alignment horizontal="left" vertical="center"/>
    </xf>
    <xf numFmtId="177" fontId="61" fillId="0" borderId="0" xfId="0" applyNumberFormat="1" applyFont="1">
      <alignment vertical="center"/>
    </xf>
    <xf numFmtId="0" fontId="62" fillId="0" borderId="0" xfId="0" applyFont="1" applyAlignment="1">
      <alignment vertical="top" wrapText="1"/>
    </xf>
    <xf numFmtId="0" fontId="62" fillId="9" borderId="29" xfId="0" applyFont="1" applyFill="1" applyBorder="1" applyAlignment="1">
      <alignment vertical="top" wrapText="1"/>
    </xf>
    <xf numFmtId="0" fontId="62" fillId="9" borderId="30" xfId="0" applyFont="1" applyFill="1" applyBorder="1" applyAlignment="1">
      <alignment vertical="top" wrapText="1"/>
    </xf>
    <xf numFmtId="177" fontId="62" fillId="9" borderId="31" xfId="0" applyNumberFormat="1" applyFont="1" applyFill="1" applyBorder="1" applyAlignment="1">
      <alignment vertical="top" wrapText="1"/>
    </xf>
    <xf numFmtId="0" fontId="62" fillId="13" borderId="29" xfId="0" applyFont="1" applyFill="1" applyBorder="1" applyAlignment="1">
      <alignment vertical="top" wrapText="1"/>
    </xf>
    <xf numFmtId="0" fontId="62" fillId="13" borderId="30" xfId="0" applyFont="1" applyFill="1" applyBorder="1" applyAlignment="1">
      <alignment vertical="top" wrapText="1"/>
    </xf>
    <xf numFmtId="177" fontId="62" fillId="13" borderId="31" xfId="0" applyNumberFormat="1" applyFont="1" applyFill="1" applyBorder="1" applyAlignment="1">
      <alignment vertical="top" wrapText="1"/>
    </xf>
    <xf numFmtId="0" fontId="62" fillId="12" borderId="29" xfId="0" applyFont="1" applyFill="1" applyBorder="1" applyAlignment="1">
      <alignment vertical="top" wrapText="1"/>
    </xf>
    <xf numFmtId="0" fontId="62" fillId="12" borderId="30" xfId="0" applyFont="1" applyFill="1" applyBorder="1" applyAlignment="1">
      <alignment vertical="top" wrapText="1"/>
    </xf>
    <xf numFmtId="177" fontId="62" fillId="12" borderId="31" xfId="0" applyNumberFormat="1" applyFont="1" applyFill="1" applyBorder="1" applyAlignment="1">
      <alignment vertical="top" wrapText="1"/>
    </xf>
    <xf numFmtId="0" fontId="62" fillId="11" borderId="29" xfId="0" applyFont="1" applyFill="1" applyBorder="1" applyAlignment="1">
      <alignment vertical="top" wrapText="1"/>
    </xf>
    <xf numFmtId="0" fontId="62" fillId="11" borderId="30" xfId="0" applyFont="1" applyFill="1" applyBorder="1" applyAlignment="1">
      <alignment vertical="top" wrapText="1"/>
    </xf>
    <xf numFmtId="177" fontId="62" fillId="11" borderId="31" xfId="0" applyNumberFormat="1" applyFont="1" applyFill="1" applyBorder="1" applyAlignment="1">
      <alignment vertical="top" wrapText="1"/>
    </xf>
    <xf numFmtId="0" fontId="62" fillId="10" borderId="29" xfId="0" applyFont="1" applyFill="1" applyBorder="1" applyAlignment="1">
      <alignment vertical="top" wrapText="1"/>
    </xf>
    <xf numFmtId="0" fontId="62" fillId="10" borderId="30" xfId="0" applyFont="1" applyFill="1" applyBorder="1" applyAlignment="1">
      <alignment vertical="top" wrapText="1"/>
    </xf>
    <xf numFmtId="177" fontId="62" fillId="10" borderId="31" xfId="0" applyNumberFormat="1" applyFont="1" applyFill="1" applyBorder="1" applyAlignment="1">
      <alignment vertical="top" wrapText="1"/>
    </xf>
    <xf numFmtId="0" fontId="62" fillId="2" borderId="29" xfId="0" applyFont="1" applyFill="1" applyBorder="1" applyAlignment="1">
      <alignment vertical="top" wrapText="1"/>
    </xf>
    <xf numFmtId="0" fontId="62" fillId="2" borderId="30" xfId="0" applyFont="1" applyFill="1" applyBorder="1" applyAlignment="1">
      <alignment vertical="top" wrapText="1"/>
    </xf>
    <xf numFmtId="177" fontId="62" fillId="2" borderId="31" xfId="0" applyNumberFormat="1" applyFont="1" applyFill="1" applyBorder="1" applyAlignment="1">
      <alignment vertical="top" wrapText="1"/>
    </xf>
    <xf numFmtId="0" fontId="62" fillId="14" borderId="29" xfId="0" applyFont="1" applyFill="1" applyBorder="1" applyAlignment="1">
      <alignment vertical="top" wrapText="1"/>
    </xf>
    <xf numFmtId="0" fontId="62" fillId="14" borderId="30" xfId="0" applyFont="1" applyFill="1" applyBorder="1" applyAlignment="1">
      <alignment vertical="top" wrapText="1"/>
    </xf>
    <xf numFmtId="177" fontId="62" fillId="14" borderId="31" xfId="0" applyNumberFormat="1" applyFont="1" applyFill="1" applyBorder="1" applyAlignment="1">
      <alignment vertical="top" wrapText="1"/>
    </xf>
    <xf numFmtId="0" fontId="61" fillId="0" borderId="0" xfId="0" applyFont="1" applyAlignment="1">
      <alignment vertical="top"/>
    </xf>
    <xf numFmtId="0" fontId="63" fillId="9" borderId="29" xfId="0" applyFont="1" applyFill="1" applyBorder="1" applyAlignment="1">
      <alignment vertical="top" wrapText="1"/>
    </xf>
    <xf numFmtId="0" fontId="63" fillId="13" borderId="32" xfId="0" applyFont="1" applyFill="1" applyBorder="1" applyAlignment="1">
      <alignment vertical="top" wrapText="1"/>
    </xf>
    <xf numFmtId="0" fontId="63" fillId="0" borderId="29" xfId="0" applyFont="1" applyBorder="1" applyAlignment="1">
      <alignment vertical="top" wrapText="1"/>
    </xf>
    <xf numFmtId="0" fontId="63" fillId="13" borderId="29" xfId="0" applyFont="1" applyFill="1" applyBorder="1" applyAlignment="1">
      <alignment vertical="top" wrapText="1"/>
    </xf>
    <xf numFmtId="0" fontId="63" fillId="12" borderId="29" xfId="0" applyFont="1" applyFill="1" applyBorder="1" applyAlignment="1">
      <alignment vertical="top" wrapText="1"/>
    </xf>
    <xf numFmtId="0" fontId="63" fillId="9" borderId="33" xfId="0" applyFont="1" applyFill="1" applyBorder="1" applyAlignment="1">
      <alignment vertical="top" wrapText="1"/>
    </xf>
    <xf numFmtId="0" fontId="63" fillId="13" borderId="33" xfId="0" applyFont="1" applyFill="1" applyBorder="1" applyAlignment="1">
      <alignment vertical="top" wrapText="1"/>
    </xf>
    <xf numFmtId="0" fontId="63" fillId="12" borderId="33" xfId="0" applyFont="1" applyFill="1" applyBorder="1" applyAlignment="1">
      <alignment vertical="top" wrapText="1"/>
    </xf>
    <xf numFmtId="0" fontId="63" fillId="0" borderId="33" xfId="0" applyFont="1" applyBorder="1" applyAlignment="1">
      <alignment vertical="top" wrapText="1"/>
    </xf>
    <xf numFmtId="0" fontId="62" fillId="9" borderId="35" xfId="0" applyFont="1" applyFill="1" applyBorder="1" applyAlignment="1">
      <alignment vertical="top" wrapText="1"/>
    </xf>
    <xf numFmtId="177" fontId="62" fillId="9" borderId="37" xfId="0" applyNumberFormat="1" applyFont="1" applyFill="1" applyBorder="1" applyAlignment="1">
      <alignment vertical="top" wrapText="1"/>
    </xf>
    <xf numFmtId="0" fontId="62" fillId="0" borderId="30" xfId="0" applyFont="1" applyBorder="1" applyAlignment="1">
      <alignment vertical="top" wrapText="1"/>
    </xf>
    <xf numFmtId="177" fontId="62" fillId="0" borderId="31" xfId="0" applyNumberFormat="1" applyFont="1" applyBorder="1" applyAlignment="1">
      <alignment vertical="top" wrapText="1"/>
    </xf>
    <xf numFmtId="0" fontId="62" fillId="13" borderId="35" xfId="0" applyFont="1" applyFill="1" applyBorder="1" applyAlignment="1">
      <alignment vertical="top" wrapText="1"/>
    </xf>
    <xf numFmtId="177" fontId="62" fillId="13" borderId="37" xfId="0" applyNumberFormat="1" applyFont="1" applyFill="1" applyBorder="1" applyAlignment="1">
      <alignment vertical="top" wrapText="1"/>
    </xf>
    <xf numFmtId="0" fontId="62" fillId="12" borderId="35" xfId="0" applyFont="1" applyFill="1" applyBorder="1" applyAlignment="1">
      <alignment vertical="top" wrapText="1"/>
    </xf>
    <xf numFmtId="177" fontId="62" fillId="12" borderId="37" xfId="0" applyNumberFormat="1" applyFont="1" applyFill="1" applyBorder="1" applyAlignment="1">
      <alignment vertical="top" wrapText="1"/>
    </xf>
    <xf numFmtId="0" fontId="62" fillId="0" borderId="35" xfId="0" applyFont="1" applyBorder="1" applyAlignment="1">
      <alignment vertical="top" wrapText="1"/>
    </xf>
    <xf numFmtId="177" fontId="62" fillId="0" borderId="37" xfId="0" applyNumberFormat="1" applyFont="1" applyBorder="1" applyAlignment="1">
      <alignment vertical="top" wrapText="1"/>
    </xf>
    <xf numFmtId="0" fontId="63" fillId="9" borderId="32" xfId="0" applyFont="1" applyFill="1" applyBorder="1" applyAlignment="1">
      <alignment vertical="top" wrapText="1"/>
    </xf>
    <xf numFmtId="0" fontId="62" fillId="9" borderId="34" xfId="0" applyFont="1" applyFill="1" applyBorder="1" applyAlignment="1">
      <alignment vertical="top" wrapText="1"/>
    </xf>
    <xf numFmtId="177" fontId="62" fillId="9" borderId="36" xfId="0" applyNumberFormat="1" applyFont="1" applyFill="1" applyBorder="1" applyAlignment="1">
      <alignment vertical="top" wrapText="1"/>
    </xf>
    <xf numFmtId="0" fontId="62" fillId="13" borderId="34" xfId="0" applyFont="1" applyFill="1" applyBorder="1" applyAlignment="1">
      <alignment vertical="top" wrapText="1"/>
    </xf>
    <xf numFmtId="177" fontId="62" fillId="13" borderId="36" xfId="0" applyNumberFormat="1" applyFont="1" applyFill="1" applyBorder="1" applyAlignment="1">
      <alignment vertical="top" wrapText="1"/>
    </xf>
    <xf numFmtId="0" fontId="63" fillId="12" borderId="32" xfId="0" applyFont="1" applyFill="1" applyBorder="1" applyAlignment="1">
      <alignment vertical="top" wrapText="1"/>
    </xf>
    <xf numFmtId="0" fontId="62" fillId="12" borderId="34" xfId="0" applyFont="1" applyFill="1" applyBorder="1" applyAlignment="1">
      <alignment vertical="top" wrapText="1"/>
    </xf>
    <xf numFmtId="177" fontId="62" fillId="12" borderId="36" xfId="0" applyNumberFormat="1" applyFont="1" applyFill="1" applyBorder="1" applyAlignment="1">
      <alignment vertical="top" wrapText="1"/>
    </xf>
    <xf numFmtId="0" fontId="63" fillId="11" borderId="32" xfId="0" applyFont="1" applyFill="1" applyBorder="1" applyAlignment="1">
      <alignment vertical="top" wrapText="1"/>
    </xf>
    <xf numFmtId="0" fontId="62" fillId="11" borderId="34" xfId="0" applyFont="1" applyFill="1" applyBorder="1" applyAlignment="1">
      <alignment vertical="top" wrapText="1"/>
    </xf>
    <xf numFmtId="177" fontId="62" fillId="11" borderId="36" xfId="0" applyNumberFormat="1" applyFont="1" applyFill="1" applyBorder="1" applyAlignment="1">
      <alignment vertical="top" wrapText="1"/>
    </xf>
    <xf numFmtId="0" fontId="63" fillId="10" borderId="32" xfId="0" applyFont="1" applyFill="1" applyBorder="1" applyAlignment="1">
      <alignment vertical="top" wrapText="1"/>
    </xf>
    <xf numFmtId="0" fontId="62" fillId="10" borderId="34" xfId="0" applyFont="1" applyFill="1" applyBorder="1" applyAlignment="1">
      <alignment vertical="top" wrapText="1"/>
    </xf>
    <xf numFmtId="177" fontId="62" fillId="10" borderId="36" xfId="0" applyNumberFormat="1" applyFont="1" applyFill="1" applyBorder="1" applyAlignment="1">
      <alignment vertical="top" wrapText="1"/>
    </xf>
    <xf numFmtId="0" fontId="63" fillId="2" borderId="32" xfId="0" applyFont="1" applyFill="1" applyBorder="1" applyAlignment="1">
      <alignment vertical="top" wrapText="1"/>
    </xf>
    <xf numFmtId="0" fontId="62" fillId="2" borderId="34" xfId="0" applyFont="1" applyFill="1" applyBorder="1" applyAlignment="1">
      <alignment vertical="top" wrapText="1"/>
    </xf>
    <xf numFmtId="177" fontId="62" fillId="2" borderId="36" xfId="0" applyNumberFormat="1" applyFont="1" applyFill="1" applyBorder="1" applyAlignment="1">
      <alignment vertical="top" wrapText="1"/>
    </xf>
    <xf numFmtId="0" fontId="63" fillId="14" borderId="32" xfId="0" applyFont="1" applyFill="1" applyBorder="1" applyAlignment="1">
      <alignment vertical="top" wrapText="1"/>
    </xf>
    <xf numFmtId="0" fontId="62" fillId="14" borderId="34" xfId="0" applyFont="1" applyFill="1" applyBorder="1" applyAlignment="1">
      <alignment vertical="top" wrapText="1"/>
    </xf>
    <xf numFmtId="177" fontId="62" fillId="14" borderId="36" xfId="0" applyNumberFormat="1" applyFont="1" applyFill="1" applyBorder="1" applyAlignment="1">
      <alignment vertical="top" wrapText="1"/>
    </xf>
    <xf numFmtId="0" fontId="63" fillId="11" borderId="33" xfId="0" applyFont="1" applyFill="1" applyBorder="1" applyAlignment="1">
      <alignment vertical="top" wrapText="1"/>
    </xf>
    <xf numFmtId="0" fontId="62" fillId="11" borderId="35" xfId="0" applyFont="1" applyFill="1" applyBorder="1" applyAlignment="1">
      <alignment vertical="top" wrapText="1"/>
    </xf>
    <xf numFmtId="177" fontId="62" fillId="11" borderId="37" xfId="0" applyNumberFormat="1" applyFont="1" applyFill="1" applyBorder="1" applyAlignment="1">
      <alignment vertical="top" wrapText="1"/>
    </xf>
    <xf numFmtId="0" fontId="63" fillId="10" borderId="33" xfId="0" applyFont="1" applyFill="1" applyBorder="1" applyAlignment="1">
      <alignment vertical="top" wrapText="1"/>
    </xf>
    <xf numFmtId="0" fontId="62" fillId="10" borderId="35" xfId="0" applyFont="1" applyFill="1" applyBorder="1" applyAlignment="1">
      <alignment vertical="top" wrapText="1"/>
    </xf>
    <xf numFmtId="177" fontId="62" fillId="10" borderId="37" xfId="0" applyNumberFormat="1" applyFont="1" applyFill="1" applyBorder="1" applyAlignment="1">
      <alignment vertical="top" wrapText="1"/>
    </xf>
    <xf numFmtId="0" fontId="63" fillId="2" borderId="33" xfId="0" applyFont="1" applyFill="1" applyBorder="1" applyAlignment="1">
      <alignment vertical="top" wrapText="1"/>
    </xf>
    <xf numFmtId="0" fontId="62" fillId="2" borderId="35" xfId="0" applyFont="1" applyFill="1" applyBorder="1" applyAlignment="1">
      <alignment vertical="top" wrapText="1"/>
    </xf>
    <xf numFmtId="177" fontId="62" fillId="2" borderId="37" xfId="0" applyNumberFormat="1" applyFont="1" applyFill="1" applyBorder="1" applyAlignment="1">
      <alignment vertical="top" wrapText="1"/>
    </xf>
    <xf numFmtId="0" fontId="63" fillId="14" borderId="33" xfId="0" applyFont="1" applyFill="1" applyBorder="1" applyAlignment="1">
      <alignment vertical="top" wrapText="1"/>
    </xf>
    <xf numFmtId="0" fontId="62" fillId="14" borderId="35" xfId="0" applyFont="1" applyFill="1" applyBorder="1" applyAlignment="1">
      <alignment vertical="top" wrapText="1"/>
    </xf>
    <xf numFmtId="177" fontId="62" fillId="14" borderId="37" xfId="0" applyNumberFormat="1" applyFont="1" applyFill="1" applyBorder="1" applyAlignment="1">
      <alignment vertical="top" wrapText="1"/>
    </xf>
    <xf numFmtId="0" fontId="64" fillId="0" borderId="0" xfId="0" applyFont="1" applyAlignment="1">
      <alignment vertical="top" wrapText="1"/>
    </xf>
    <xf numFmtId="0" fontId="61" fillId="15" borderId="0" xfId="0" applyFont="1" applyFill="1" applyAlignment="1">
      <alignment vertical="top"/>
    </xf>
    <xf numFmtId="0" fontId="12" fillId="0" borderId="8" xfId="0" applyFont="1" applyBorder="1" applyAlignment="1" applyProtection="1">
      <alignment vertical="center" shrinkToFit="1"/>
      <protection hidden="1"/>
    </xf>
    <xf numFmtId="0" fontId="12" fillId="0" borderId="9" xfId="0" applyFont="1" applyBorder="1" applyAlignment="1" applyProtection="1">
      <alignment vertical="center" shrinkToFit="1"/>
      <protection hidden="1"/>
    </xf>
    <xf numFmtId="0" fontId="47" fillId="0" borderId="0" xfId="0" applyFont="1" applyAlignment="1">
      <alignment vertical="center" shrinkToFit="1"/>
    </xf>
    <xf numFmtId="0" fontId="47" fillId="0" borderId="0" xfId="0" applyFont="1">
      <alignment vertical="center"/>
    </xf>
    <xf numFmtId="0" fontId="49" fillId="0" borderId="0" xfId="0" applyFont="1" applyAlignment="1">
      <alignment horizontal="distributed" vertical="top" shrinkToFit="1"/>
    </xf>
    <xf numFmtId="0" fontId="58" fillId="0" borderId="23" xfId="0" applyFont="1" applyBorder="1" applyAlignment="1">
      <alignment horizontal="left" vertical="top" wrapText="1"/>
    </xf>
    <xf numFmtId="178" fontId="61" fillId="15" borderId="0" xfId="0" applyNumberFormat="1" applyFont="1" applyFill="1" applyAlignment="1">
      <alignment vertical="top"/>
    </xf>
    <xf numFmtId="177" fontId="65" fillId="9" borderId="36" xfId="0" applyNumberFormat="1" applyFont="1" applyFill="1" applyBorder="1" applyAlignment="1">
      <alignment vertical="top" wrapText="1"/>
    </xf>
    <xf numFmtId="179" fontId="3" fillId="0" borderId="27" xfId="0" applyNumberFormat="1" applyFont="1" applyBorder="1" applyProtection="1">
      <alignment vertical="center"/>
      <protection hidden="1"/>
    </xf>
    <xf numFmtId="0" fontId="63" fillId="7" borderId="32" xfId="0" applyFont="1" applyFill="1" applyBorder="1" applyAlignment="1">
      <alignment vertical="top" wrapText="1"/>
    </xf>
    <xf numFmtId="0" fontId="62" fillId="7" borderId="34" xfId="0" applyFont="1" applyFill="1" applyBorder="1" applyAlignment="1">
      <alignment vertical="top" wrapText="1"/>
    </xf>
    <xf numFmtId="177" fontId="62" fillId="7" borderId="36" xfId="0" applyNumberFormat="1" applyFont="1" applyFill="1" applyBorder="1" applyAlignment="1">
      <alignment vertical="top" wrapText="1"/>
    </xf>
    <xf numFmtId="0" fontId="14" fillId="0" borderId="2" xfId="0" applyFont="1" applyBorder="1" applyAlignment="1" applyProtection="1">
      <alignment horizontal="left" vertical="center" wrapText="1" shrinkToFit="1"/>
      <protection hidden="1"/>
    </xf>
    <xf numFmtId="0" fontId="66" fillId="9" borderId="32" xfId="0" applyFont="1" applyFill="1" applyBorder="1" applyAlignment="1">
      <alignment vertical="top" wrapText="1"/>
    </xf>
    <xf numFmtId="0" fontId="68" fillId="0" borderId="0" xfId="0" applyFont="1" applyAlignment="1">
      <alignment vertical="top" wrapText="1"/>
    </xf>
    <xf numFmtId="0" fontId="58" fillId="0" borderId="26" xfId="0" applyFont="1" applyBorder="1" applyAlignment="1">
      <alignment horizontal="left" vertical="top" wrapText="1"/>
    </xf>
    <xf numFmtId="0" fontId="49" fillId="0" borderId="25" xfId="0" applyFont="1" applyBorder="1" applyAlignment="1">
      <alignment horizontal="distributed" vertical="top" shrinkToFit="1"/>
    </xf>
    <xf numFmtId="0" fontId="59" fillId="0" borderId="0" xfId="0" applyFont="1" applyAlignment="1" applyProtection="1">
      <alignment horizontal="center" vertical="center" wrapText="1"/>
      <protection hidden="1"/>
    </xf>
    <xf numFmtId="0" fontId="59" fillId="15" borderId="0" xfId="0" applyFont="1" applyFill="1" applyProtection="1">
      <alignment vertical="center"/>
      <protection hidden="1"/>
    </xf>
    <xf numFmtId="0" fontId="59" fillId="0" borderId="0" xfId="0" applyFont="1" applyProtection="1">
      <alignment vertical="center"/>
      <protection hidden="1"/>
    </xf>
    <xf numFmtId="0" fontId="12" fillId="0" borderId="7" xfId="0" applyFont="1" applyBorder="1" applyProtection="1">
      <alignment vertical="center"/>
      <protection hidden="1"/>
    </xf>
    <xf numFmtId="0" fontId="79" fillId="9" borderId="30" xfId="0" applyFont="1" applyFill="1" applyBorder="1" applyAlignment="1">
      <alignment vertical="top" wrapText="1"/>
    </xf>
    <xf numFmtId="177" fontId="79" fillId="9" borderId="31" xfId="0" applyNumberFormat="1" applyFont="1" applyFill="1" applyBorder="1" applyAlignment="1">
      <alignment vertical="top" wrapText="1"/>
    </xf>
    <xf numFmtId="0" fontId="62" fillId="0" borderId="4" xfId="0" applyFont="1" applyBorder="1" applyAlignment="1">
      <alignment vertical="top" wrapText="1"/>
    </xf>
    <xf numFmtId="177" fontId="62" fillId="0" borderId="4" xfId="0" applyNumberFormat="1" applyFont="1" applyBorder="1" applyAlignment="1">
      <alignment vertical="top" wrapText="1"/>
    </xf>
    <xf numFmtId="0" fontId="63" fillId="0" borderId="4" xfId="0" applyFont="1" applyBorder="1" applyAlignment="1">
      <alignment vertical="top" wrapText="1"/>
    </xf>
    <xf numFmtId="0" fontId="62" fillId="0" borderId="1" xfId="0" applyFont="1" applyBorder="1" applyAlignment="1">
      <alignment vertical="top" wrapText="1"/>
    </xf>
    <xf numFmtId="177" fontId="62" fillId="0" borderId="1" xfId="0" applyNumberFormat="1" applyFont="1" applyBorder="1" applyAlignment="1">
      <alignment vertical="top" wrapText="1"/>
    </xf>
    <xf numFmtId="0" fontId="63" fillId="0" borderId="1" xfId="0" applyFont="1" applyBorder="1" applyAlignment="1">
      <alignment vertical="top" wrapText="1"/>
    </xf>
    <xf numFmtId="0" fontId="63" fillId="0" borderId="0" xfId="0" applyFont="1" applyAlignment="1">
      <alignment vertical="top" wrapText="1"/>
    </xf>
    <xf numFmtId="177" fontId="62" fillId="0" borderId="0" xfId="0" applyNumberFormat="1" applyFont="1" applyAlignment="1">
      <alignment vertical="top" wrapText="1"/>
    </xf>
    <xf numFmtId="0" fontId="63" fillId="0" borderId="8" xfId="0" applyFont="1" applyBorder="1" applyAlignment="1">
      <alignment vertical="top" wrapText="1"/>
    </xf>
    <xf numFmtId="0" fontId="62" fillId="0" borderId="8" xfId="0" applyFont="1" applyBorder="1" applyAlignment="1">
      <alignment vertical="top" wrapText="1"/>
    </xf>
    <xf numFmtId="177" fontId="62" fillId="0" borderId="8" xfId="0" applyNumberFormat="1" applyFont="1" applyBorder="1" applyAlignment="1">
      <alignment vertical="top" wrapText="1"/>
    </xf>
    <xf numFmtId="0" fontId="19" fillId="0" borderId="0" xfId="0" applyFont="1" applyAlignment="1" applyProtection="1">
      <alignment horizontal="center" vertical="center" shrinkToFit="1"/>
      <protection hidden="1"/>
    </xf>
    <xf numFmtId="0" fontId="2" fillId="5" borderId="7" xfId="0" applyFont="1" applyFill="1" applyBorder="1" applyAlignment="1" applyProtection="1">
      <alignment vertical="center" shrinkToFit="1"/>
      <protection locked="0" hidden="1"/>
    </xf>
    <xf numFmtId="0" fontId="2" fillId="5" borderId="8" xfId="0" applyFont="1" applyFill="1" applyBorder="1" applyAlignment="1" applyProtection="1">
      <alignment vertical="center" shrinkToFit="1"/>
      <protection locked="0" hidden="1"/>
    </xf>
    <xf numFmtId="0" fontId="2" fillId="5" borderId="9" xfId="0" applyFont="1" applyFill="1" applyBorder="1" applyAlignment="1" applyProtection="1">
      <alignment vertical="center" shrinkToFit="1"/>
      <protection locked="0" hidden="1"/>
    </xf>
    <xf numFmtId="0" fontId="2" fillId="5" borderId="7" xfId="0" applyFont="1" applyFill="1" applyBorder="1" applyAlignment="1" applyProtection="1">
      <alignment horizontal="left" vertical="center"/>
      <protection locked="0" hidden="1"/>
    </xf>
    <xf numFmtId="0" fontId="2" fillId="5" borderId="8" xfId="0" applyFont="1" applyFill="1" applyBorder="1" applyAlignment="1" applyProtection="1">
      <alignment horizontal="left" vertical="center"/>
      <protection locked="0" hidden="1"/>
    </xf>
    <xf numFmtId="0" fontId="2" fillId="5" borderId="9" xfId="0" applyFont="1" applyFill="1" applyBorder="1" applyAlignment="1" applyProtection="1">
      <alignment horizontal="left" vertical="center"/>
      <protection locked="0" hidden="1"/>
    </xf>
    <xf numFmtId="0" fontId="40" fillId="5" borderId="7" xfId="1" applyFont="1" applyFill="1" applyBorder="1" applyAlignment="1" applyProtection="1">
      <alignment horizontal="left" vertical="center"/>
      <protection locked="0" hidden="1"/>
    </xf>
    <xf numFmtId="0" fontId="40" fillId="5" borderId="8" xfId="1" applyFont="1" applyFill="1" applyBorder="1" applyAlignment="1" applyProtection="1">
      <alignment horizontal="left" vertical="center"/>
      <protection locked="0" hidden="1"/>
    </xf>
    <xf numFmtId="0" fontId="40" fillId="5" borderId="9" xfId="1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Protection="1">
      <alignment vertical="center"/>
      <protection locked="0" hidden="1"/>
    </xf>
    <xf numFmtId="0" fontId="2" fillId="5" borderId="8" xfId="0" applyFont="1" applyFill="1" applyBorder="1" applyProtection="1">
      <alignment vertical="center"/>
      <protection locked="0" hidden="1"/>
    </xf>
    <xf numFmtId="0" fontId="2" fillId="5" borderId="9" xfId="0" applyFont="1" applyFill="1" applyBorder="1" applyProtection="1">
      <alignment vertical="center"/>
      <protection locked="0" hidden="1"/>
    </xf>
    <xf numFmtId="0" fontId="2" fillId="5" borderId="3" xfId="0" applyFont="1" applyFill="1" applyBorder="1" applyAlignment="1" applyProtection="1">
      <alignment horizontal="left" vertical="center" shrinkToFit="1"/>
      <protection locked="0" hidden="1"/>
    </xf>
    <xf numFmtId="0" fontId="2" fillId="5" borderId="4" xfId="0" applyFont="1" applyFill="1" applyBorder="1" applyAlignment="1" applyProtection="1">
      <alignment horizontal="left" vertical="center" shrinkToFit="1"/>
      <protection locked="0" hidden="1"/>
    </xf>
    <xf numFmtId="0" fontId="2" fillId="5" borderId="5" xfId="0" applyFont="1" applyFill="1" applyBorder="1" applyAlignment="1" applyProtection="1">
      <alignment horizontal="left" vertical="center" shrinkToFit="1"/>
      <protection locked="0" hidden="1"/>
    </xf>
    <xf numFmtId="0" fontId="2" fillId="5" borderId="7" xfId="0" applyFont="1" applyFill="1" applyBorder="1" applyAlignment="1" applyProtection="1">
      <alignment vertical="center" wrapText="1" shrinkToFit="1"/>
      <protection locked="0" hidden="1"/>
    </xf>
    <xf numFmtId="0" fontId="2" fillId="5" borderId="8" xfId="0" applyFont="1" applyFill="1" applyBorder="1" applyAlignment="1" applyProtection="1">
      <alignment vertical="center" wrapText="1" shrinkToFit="1"/>
      <protection locked="0" hidden="1"/>
    </xf>
    <xf numFmtId="0" fontId="2" fillId="5" borderId="9" xfId="0" applyFont="1" applyFill="1" applyBorder="1" applyAlignment="1" applyProtection="1">
      <alignment vertical="center" wrapText="1" shrinkToFit="1"/>
      <protection locked="0" hidden="1"/>
    </xf>
    <xf numFmtId="0" fontId="22" fillId="6" borderId="0" xfId="0" applyFont="1" applyFill="1" applyAlignment="1" applyProtection="1">
      <alignment horizontal="center" vertical="center" shrinkToFit="1"/>
      <protection hidden="1"/>
    </xf>
    <xf numFmtId="0" fontId="69" fillId="6" borderId="0" xfId="0" applyFont="1" applyFill="1" applyAlignment="1" applyProtection="1">
      <alignment vertical="top" wrapText="1" shrinkToFit="1"/>
      <protection hidden="1"/>
    </xf>
    <xf numFmtId="0" fontId="2" fillId="5" borderId="3" xfId="0" applyFont="1" applyFill="1" applyBorder="1" applyAlignment="1" applyProtection="1">
      <alignment horizontal="left" vertical="center" wrapText="1" shrinkToFit="1"/>
      <protection locked="0" hidden="1"/>
    </xf>
    <xf numFmtId="0" fontId="2" fillId="5" borderId="7" xfId="0" applyFont="1" applyFill="1" applyBorder="1" applyAlignment="1" applyProtection="1">
      <alignment horizontal="left" vertical="center" wrapText="1" shrinkToFit="1"/>
      <protection locked="0" hidden="1"/>
    </xf>
    <xf numFmtId="0" fontId="2" fillId="5" borderId="8" xfId="0" applyFont="1" applyFill="1" applyBorder="1" applyAlignment="1" applyProtection="1">
      <alignment horizontal="left" vertical="center" wrapText="1" shrinkToFit="1"/>
      <protection locked="0" hidden="1"/>
    </xf>
    <xf numFmtId="0" fontId="2" fillId="5" borderId="9" xfId="0" applyFont="1" applyFill="1" applyBorder="1" applyAlignment="1" applyProtection="1">
      <alignment horizontal="left" vertical="center" wrapText="1" shrinkToFit="1"/>
      <protection locked="0" hidden="1"/>
    </xf>
    <xf numFmtId="0" fontId="10" fillId="0" borderId="4" xfId="0" applyFont="1" applyBorder="1" applyAlignment="1" applyProtection="1">
      <alignment shrinkToFit="1"/>
      <protection hidden="1"/>
    </xf>
    <xf numFmtId="0" fontId="2" fillId="5" borderId="2" xfId="0" applyFont="1" applyFill="1" applyBorder="1" applyAlignment="1" applyProtection="1">
      <alignment vertical="top" wrapText="1"/>
      <protection locked="0" hidden="1"/>
    </xf>
    <xf numFmtId="0" fontId="2" fillId="5" borderId="3" xfId="0" applyFont="1" applyFill="1" applyBorder="1" applyAlignment="1" applyProtection="1">
      <alignment horizontal="left" vertical="top" wrapText="1"/>
      <protection locked="0" hidden="1"/>
    </xf>
    <xf numFmtId="0" fontId="2" fillId="5" borderId="4" xfId="0" applyFont="1" applyFill="1" applyBorder="1" applyAlignment="1" applyProtection="1">
      <alignment horizontal="left" vertical="top" wrapText="1"/>
      <protection locked="0" hidden="1"/>
    </xf>
    <xf numFmtId="0" fontId="2" fillId="5" borderId="5" xfId="0" applyFont="1" applyFill="1" applyBorder="1" applyAlignment="1" applyProtection="1">
      <alignment horizontal="left" vertical="top" wrapText="1"/>
      <protection locked="0" hidden="1"/>
    </xf>
    <xf numFmtId="0" fontId="2" fillId="5" borderId="7" xfId="0" applyFont="1" applyFill="1" applyBorder="1" applyAlignment="1" applyProtection="1">
      <alignment vertical="center" wrapText="1"/>
      <protection locked="0" hidden="1"/>
    </xf>
    <xf numFmtId="0" fontId="2" fillId="5" borderId="8" xfId="0" applyFont="1" applyFill="1" applyBorder="1" applyAlignment="1" applyProtection="1">
      <alignment vertical="center" wrapText="1"/>
      <protection locked="0" hidden="1"/>
    </xf>
    <xf numFmtId="0" fontId="2" fillId="5" borderId="9" xfId="0" applyFont="1" applyFill="1" applyBorder="1" applyAlignment="1" applyProtection="1">
      <alignment vertical="center" wrapText="1"/>
      <protection locked="0" hidden="1"/>
    </xf>
    <xf numFmtId="0" fontId="2" fillId="0" borderId="8" xfId="0" applyFont="1" applyBorder="1" applyAlignment="1" applyProtection="1">
      <alignment horizontal="left"/>
      <protection hidden="1"/>
    </xf>
    <xf numFmtId="0" fontId="2" fillId="5" borderId="7" xfId="0" applyFont="1" applyFill="1" applyBorder="1" applyAlignment="1" applyProtection="1">
      <alignment horizontal="left" vertical="center" wrapText="1"/>
      <protection locked="0" hidden="1"/>
    </xf>
    <xf numFmtId="0" fontId="2" fillId="5" borderId="8" xfId="0" applyFont="1" applyFill="1" applyBorder="1" applyAlignment="1" applyProtection="1">
      <alignment horizontal="left" vertical="center" wrapText="1"/>
      <protection locked="0" hidden="1"/>
    </xf>
    <xf numFmtId="0" fontId="2" fillId="5" borderId="9" xfId="0" applyFont="1" applyFill="1" applyBorder="1" applyAlignment="1" applyProtection="1">
      <alignment horizontal="left" vertical="center" wrapText="1"/>
      <protection locked="0" hidden="1"/>
    </xf>
    <xf numFmtId="0" fontId="10" fillId="0" borderId="0" xfId="0" applyFont="1" applyAlignment="1" applyProtection="1">
      <alignment horizontal="center" vertical="center" wrapText="1" shrinkToFit="1"/>
      <protection hidden="1"/>
    </xf>
    <xf numFmtId="0" fontId="10" fillId="0" borderId="1" xfId="0" applyFont="1" applyBorder="1" applyAlignment="1" applyProtection="1">
      <alignment shrinkToFit="1"/>
      <protection hidden="1"/>
    </xf>
    <xf numFmtId="176" fontId="2" fillId="8" borderId="7" xfId="0" applyNumberFormat="1" applyFont="1" applyFill="1" applyBorder="1" applyAlignment="1" applyProtection="1">
      <alignment horizontal="left" vertical="center"/>
      <protection locked="0" hidden="1"/>
    </xf>
    <xf numFmtId="176" fontId="2" fillId="8" borderId="8" xfId="0" applyNumberFormat="1" applyFont="1" applyFill="1" applyBorder="1" applyAlignment="1" applyProtection="1">
      <alignment horizontal="left" vertical="center"/>
      <protection locked="0" hidden="1"/>
    </xf>
    <xf numFmtId="176" fontId="2" fillId="8" borderId="9" xfId="0" applyNumberFormat="1" applyFont="1" applyFill="1" applyBorder="1" applyAlignment="1" applyProtection="1">
      <alignment horizontal="left" vertical="center"/>
      <protection locked="0" hidden="1"/>
    </xf>
    <xf numFmtId="0" fontId="56" fillId="0" borderId="0" xfId="0" applyFont="1" applyAlignment="1">
      <alignment vertical="top" wrapText="1" shrinkToFit="1"/>
    </xf>
    <xf numFmtId="0" fontId="56" fillId="0" borderId="0" xfId="0" applyFont="1" applyAlignment="1">
      <alignment vertical="top" shrinkToFit="1"/>
    </xf>
    <xf numFmtId="0" fontId="57" fillId="0" borderId="0" xfId="0" applyFont="1" applyAlignment="1">
      <alignment horizontal="left" vertical="top" wrapText="1"/>
    </xf>
    <xf numFmtId="0" fontId="57" fillId="0" borderId="23" xfId="0" applyFont="1" applyBorder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/>
    </xf>
    <xf numFmtId="0" fontId="46" fillId="0" borderId="0" xfId="0" applyFont="1" applyAlignment="1">
      <alignment horizontal="justify" vertical="top" wrapText="1" shrinkToFit="1"/>
    </xf>
    <xf numFmtId="0" fontId="49" fillId="0" borderId="0" xfId="0" applyFont="1" applyAlignment="1">
      <alignment horizontal="distributed" vertical="top" shrinkToFit="1"/>
    </xf>
    <xf numFmtId="0" fontId="58" fillId="0" borderId="23" xfId="0" applyFont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center" wrapText="1" shrinkToFit="1"/>
    </xf>
    <xf numFmtId="0" fontId="32" fillId="4" borderId="13" xfId="0" applyFont="1" applyFill="1" applyBorder="1" applyAlignment="1">
      <alignment horizontal="left" vertical="center"/>
    </xf>
    <xf numFmtId="0" fontId="32" fillId="4" borderId="13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1" fillId="4" borderId="15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9">
    <dxf>
      <font>
        <color rgb="FFFAA0A0"/>
      </font>
    </dxf>
    <dxf>
      <font>
        <color rgb="FF79A3EF"/>
      </font>
    </dxf>
    <dxf>
      <font>
        <color rgb="FF44C07C"/>
      </font>
    </dxf>
    <dxf>
      <font>
        <color rgb="FFFFB42D"/>
      </font>
    </dxf>
    <dxf>
      <font>
        <color theme="0"/>
      </font>
      <fill>
        <patternFill>
          <bgColor rgb="FFFAA0A0"/>
        </patternFill>
      </fill>
    </dxf>
    <dxf>
      <font>
        <color theme="0"/>
      </font>
      <fill>
        <patternFill>
          <bgColor rgb="FF79A3EF"/>
        </patternFill>
      </fill>
    </dxf>
    <dxf>
      <font>
        <color theme="0"/>
      </font>
      <fill>
        <patternFill>
          <bgColor rgb="FF44C07C"/>
        </patternFill>
      </fill>
    </dxf>
    <dxf>
      <font>
        <color theme="0"/>
      </font>
      <fill>
        <patternFill>
          <bgColor rgb="FFFFB42D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B42D"/>
      <color rgb="FF44C07C"/>
      <color rgb="FF79A3EF"/>
      <color rgb="FFFAA0A0"/>
      <color rgb="FFCCFFFF"/>
      <color rgb="FF6600FF"/>
      <color rgb="FFFE7C7F"/>
      <color rgb="FFFE5E62"/>
      <color rgb="FFFEE8E9"/>
      <color rgb="FFFED6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2238;&#31572;&#12471;&#12540;&#12488;!A10000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358589</xdr:colOff>
      <xdr:row>41</xdr:row>
      <xdr:rowOff>56030</xdr:rowOff>
    </xdr:from>
    <xdr:to>
      <xdr:col>10</xdr:col>
      <xdr:colOff>437029</xdr:colOff>
      <xdr:row>44</xdr:row>
      <xdr:rowOff>515470</xdr:rowOff>
    </xdr:to>
    <xdr:sp macro="" textlink="">
      <xdr:nvSpPr>
        <xdr:cNvPr id="3" name="フローチャート: 順次アクセス記憶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172265" y="17178618"/>
          <a:ext cx="1568823" cy="1266264"/>
        </a:xfrm>
        <a:prstGeom prst="flowChartMagnetic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2493065</xdr:colOff>
      <xdr:row>2</xdr:row>
      <xdr:rowOff>1149372</xdr:rowOff>
    </xdr:from>
    <xdr:to>
      <xdr:col>11</xdr:col>
      <xdr:colOff>3105065</xdr:colOff>
      <xdr:row>4</xdr:row>
      <xdr:rowOff>278785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527708" y="1707265"/>
          <a:ext cx="612000" cy="612591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QR</a:t>
          </a:r>
        </a:p>
        <a:p>
          <a:pPr algn="ctr"/>
          <a:r>
            <a:rPr kumimoji="1"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1.7×1.7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11</xdr:col>
      <xdr:colOff>510058</xdr:colOff>
      <xdr:row>2</xdr:row>
      <xdr:rowOff>1149372</xdr:rowOff>
    </xdr:from>
    <xdr:to>
      <xdr:col>11</xdr:col>
      <xdr:colOff>1047828</xdr:colOff>
      <xdr:row>4</xdr:row>
      <xdr:rowOff>297274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6188" y="1712589"/>
          <a:ext cx="537770" cy="612000"/>
        </a:xfrm>
        <a:prstGeom prst="rect">
          <a:avLst/>
        </a:prstGeom>
      </xdr:spPr>
    </xdr:pic>
    <xdr:clientData/>
  </xdr:twoCellAnchor>
  <xdr:twoCellAnchor editAs="oneCell">
    <xdr:from>
      <xdr:col>9</xdr:col>
      <xdr:colOff>985630</xdr:colOff>
      <xdr:row>2</xdr:row>
      <xdr:rowOff>1149372</xdr:rowOff>
    </xdr:from>
    <xdr:to>
      <xdr:col>11</xdr:col>
      <xdr:colOff>448785</xdr:colOff>
      <xdr:row>4</xdr:row>
      <xdr:rowOff>301135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57" t="15497" r="10594" b="15842"/>
        <a:stretch/>
      </xdr:blipFill>
      <xdr:spPr>
        <a:xfrm>
          <a:off x="4845326" y="1712589"/>
          <a:ext cx="612000" cy="615861"/>
        </a:xfrm>
        <a:prstGeom prst="rect">
          <a:avLst/>
        </a:prstGeom>
      </xdr:spPr>
    </xdr:pic>
    <xdr:clientData/>
  </xdr:twoCellAnchor>
  <xdr:twoCellAnchor>
    <xdr:from>
      <xdr:col>9</xdr:col>
      <xdr:colOff>314739</xdr:colOff>
      <xdr:row>2</xdr:row>
      <xdr:rowOff>1149372</xdr:rowOff>
    </xdr:from>
    <xdr:to>
      <xdr:col>9</xdr:col>
      <xdr:colOff>926739</xdr:colOff>
      <xdr:row>4</xdr:row>
      <xdr:rowOff>278785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74435" y="1712589"/>
          <a:ext cx="612000" cy="6120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くるみん</a:t>
          </a:r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or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ユースエール</a:t>
          </a:r>
        </a:p>
      </xdr:txBody>
    </xdr:sp>
    <xdr:clientData/>
  </xdr:twoCellAnchor>
  <xdr:twoCellAnchor editAs="oneCell">
    <xdr:from>
      <xdr:col>11</xdr:col>
      <xdr:colOff>1809751</xdr:colOff>
      <xdr:row>2</xdr:row>
      <xdr:rowOff>1149372</xdr:rowOff>
    </xdr:from>
    <xdr:to>
      <xdr:col>11</xdr:col>
      <xdr:colOff>2375270</xdr:colOff>
      <xdr:row>4</xdr:row>
      <xdr:rowOff>296683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4394" y="1707265"/>
          <a:ext cx="565519" cy="6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1088894</xdr:colOff>
      <xdr:row>2</xdr:row>
      <xdr:rowOff>1149372</xdr:rowOff>
    </xdr:from>
    <xdr:to>
      <xdr:col>11</xdr:col>
      <xdr:colOff>1656066</xdr:colOff>
      <xdr:row>4</xdr:row>
      <xdr:rowOff>296683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537" y="1707265"/>
          <a:ext cx="567172" cy="6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B1:N70"/>
  <sheetViews>
    <sheetView tabSelected="1" zoomScaleNormal="100" workbookViewId="0">
      <selection activeCell="B1" sqref="B1:F1"/>
    </sheetView>
  </sheetViews>
  <sheetFormatPr defaultColWidth="9" defaultRowHeight="14.4" x14ac:dyDescent="0.2"/>
  <cols>
    <col min="1" max="1" width="2.6640625" style="53" customWidth="1"/>
    <col min="2" max="2" width="30.6640625" style="92" customWidth="1"/>
    <col min="3" max="5" width="15.77734375" style="53" customWidth="1"/>
    <col min="6" max="6" width="40.77734375" style="53" customWidth="1"/>
    <col min="7" max="7" width="11.77734375" style="53" customWidth="1"/>
    <col min="8" max="8" width="9" style="53"/>
    <col min="9" max="9" width="10.6640625" style="53" bestFit="1" customWidth="1"/>
    <col min="10" max="10" width="9" style="53"/>
    <col min="11" max="13" width="7.33203125" style="53" bestFit="1" customWidth="1"/>
    <col min="14" max="14" width="10.6640625" style="53" bestFit="1" customWidth="1"/>
    <col min="15" max="15" width="14.44140625" style="53" customWidth="1"/>
    <col min="16" max="16384" width="9" style="53"/>
  </cols>
  <sheetData>
    <row r="1" spans="2:14" s="49" customFormat="1" ht="28.5" customHeight="1" x14ac:dyDescent="0.2">
      <c r="B1" s="213" t="s">
        <v>178</v>
      </c>
      <c r="C1" s="213"/>
      <c r="D1" s="213"/>
      <c r="E1" s="213"/>
      <c r="F1" s="213"/>
      <c r="H1" s="50"/>
      <c r="I1" s="51" t="s">
        <v>124</v>
      </c>
    </row>
    <row r="2" spans="2:14" s="49" customFormat="1" ht="19.95" customHeight="1" x14ac:dyDescent="0.2">
      <c r="B2" s="235" t="s">
        <v>57</v>
      </c>
      <c r="C2" s="235"/>
      <c r="D2" s="235"/>
      <c r="E2" s="235"/>
      <c r="F2" s="235"/>
      <c r="H2" s="50"/>
      <c r="I2" s="52"/>
      <c r="J2" s="53"/>
    </row>
    <row r="3" spans="2:14" ht="110.25" customHeight="1" x14ac:dyDescent="0.2">
      <c r="B3" s="236" t="s">
        <v>177</v>
      </c>
      <c r="C3" s="236"/>
      <c r="D3" s="236"/>
      <c r="E3" s="236"/>
      <c r="F3" s="236"/>
      <c r="I3" s="54"/>
    </row>
    <row r="4" spans="2:14" ht="9.9" customHeight="1" x14ac:dyDescent="0.2">
      <c r="B4" s="55"/>
      <c r="C4" s="56"/>
      <c r="D4" s="56"/>
      <c r="E4" s="56"/>
      <c r="F4" s="56"/>
      <c r="I4" s="54"/>
    </row>
    <row r="5" spans="2:14" ht="30" customHeight="1" x14ac:dyDescent="0.2">
      <c r="B5" s="223" t="s">
        <v>25</v>
      </c>
      <c r="C5" s="224"/>
      <c r="D5" s="224"/>
      <c r="E5" s="225"/>
      <c r="F5" s="57" t="s">
        <v>60</v>
      </c>
      <c r="G5" s="196" t="s">
        <v>127</v>
      </c>
      <c r="I5" s="58" t="s">
        <v>125</v>
      </c>
      <c r="J5" s="59" t="s">
        <v>126</v>
      </c>
      <c r="K5" s="59" t="s">
        <v>128</v>
      </c>
      <c r="L5" s="60" t="s">
        <v>129</v>
      </c>
      <c r="M5" s="60" t="s">
        <v>142</v>
      </c>
      <c r="N5" s="60" t="s">
        <v>131</v>
      </c>
    </row>
    <row r="6" spans="2:14" ht="19.95" customHeight="1" x14ac:dyDescent="0.2">
      <c r="B6" s="61" t="s">
        <v>111</v>
      </c>
      <c r="C6" s="214"/>
      <c r="D6" s="215"/>
      <c r="E6" s="216"/>
      <c r="F6" s="62" t="s">
        <v>12</v>
      </c>
      <c r="G6" s="197" t="str">
        <f>++IF(C6="","未入力",IF(OR(L6&gt;K6),"文字数オーバー","OK"))</f>
        <v>未入力</v>
      </c>
      <c r="I6" s="187">
        <v>4</v>
      </c>
      <c r="J6" s="53">
        <v>1</v>
      </c>
      <c r="K6" s="98">
        <f>++I6*J6</f>
        <v>4</v>
      </c>
      <c r="L6" s="98" t="str">
        <f>++IF(C6="","",LENB(SUBSTITUTE(C6,CHAR(10),""))/2)</f>
        <v/>
      </c>
      <c r="M6" s="98" t="s">
        <v>141</v>
      </c>
      <c r="N6" s="98" t="s">
        <v>141</v>
      </c>
    </row>
    <row r="7" spans="2:14" ht="19.95" customHeight="1" x14ac:dyDescent="0.2">
      <c r="B7" s="61" t="s">
        <v>88</v>
      </c>
      <c r="C7" s="214"/>
      <c r="D7" s="215"/>
      <c r="E7" s="216"/>
      <c r="F7" s="62" t="s">
        <v>89</v>
      </c>
      <c r="G7" s="197" t="str">
        <f>++IF(C7="","未入力",IF(OR(L7&gt;K7),"文字数オーバー","OK"))</f>
        <v>未入力</v>
      </c>
      <c r="I7" s="187">
        <v>17</v>
      </c>
      <c r="J7" s="53">
        <v>1</v>
      </c>
      <c r="K7" s="98">
        <f>++I7*J7</f>
        <v>17</v>
      </c>
      <c r="L7" s="98" t="str">
        <f>++IF(C7="","",LENB(SUBSTITUTE(C7,CHAR(10),""))/2)</f>
        <v/>
      </c>
      <c r="M7" s="98" t="s">
        <v>141</v>
      </c>
      <c r="N7" s="98" t="s">
        <v>141</v>
      </c>
    </row>
    <row r="8" spans="2:14" ht="33" customHeight="1" x14ac:dyDescent="0.2">
      <c r="B8" s="61" t="s">
        <v>40</v>
      </c>
      <c r="C8" s="232"/>
      <c r="D8" s="215"/>
      <c r="E8" s="216"/>
      <c r="F8" s="62" t="s">
        <v>26</v>
      </c>
      <c r="G8" s="197" t="str">
        <f>++IF(C8="","未入力",IF(OR(L8&gt;K8,,M8&gt;J8,N8&gt;K8),"文字数オーバー","OK"))</f>
        <v>未入力</v>
      </c>
      <c r="H8" s="60"/>
      <c r="I8" s="187">
        <v>18</v>
      </c>
      <c r="J8" s="53">
        <v>2</v>
      </c>
      <c r="K8" s="98">
        <f>++I8*J8</f>
        <v>36</v>
      </c>
      <c r="L8" s="98" t="str">
        <f>++IF(C8="","",LENB(SUBSTITUTE(C8,CHAR(10),""))/2)</f>
        <v/>
      </c>
      <c r="M8" s="98">
        <f>++出力フォーマット!V3</f>
        <v>0</v>
      </c>
      <c r="N8" s="98">
        <f ca="1">++出力フォーマット!X3</f>
        <v>0</v>
      </c>
    </row>
    <row r="9" spans="2:14" ht="63" customHeight="1" x14ac:dyDescent="0.2">
      <c r="B9" s="61" t="s">
        <v>41</v>
      </c>
      <c r="C9" s="232"/>
      <c r="D9" s="233"/>
      <c r="E9" s="234"/>
      <c r="F9" s="62" t="s">
        <v>27</v>
      </c>
      <c r="G9" s="197" t="str">
        <f>++IF(C9="","未入力",IF(OR(L9&gt;K9,,M9&gt;J9,N9&gt;K9),"文字数オーバー","OK"))</f>
        <v>未入力</v>
      </c>
      <c r="H9" s="60"/>
      <c r="I9" s="187">
        <v>20</v>
      </c>
      <c r="J9" s="53">
        <v>4</v>
      </c>
      <c r="K9" s="98">
        <f>++I9*J9</f>
        <v>80</v>
      </c>
      <c r="L9" s="98" t="str">
        <f>++IF(C9="","",LENB(SUBSTITUTE(C9,CHAR(10),""))/2)</f>
        <v/>
      </c>
      <c r="M9" s="98">
        <f ca="1">++出力フォーマット!V5</f>
        <v>0</v>
      </c>
      <c r="N9" s="98">
        <f ca="1">++出力フォーマット!X5</f>
        <v>0</v>
      </c>
    </row>
    <row r="10" spans="2:14" ht="45" customHeight="1" x14ac:dyDescent="0.2">
      <c r="B10" s="61" t="s">
        <v>42</v>
      </c>
      <c r="C10" s="232"/>
      <c r="D10" s="233"/>
      <c r="E10" s="234"/>
      <c r="F10" s="62" t="s">
        <v>78</v>
      </c>
      <c r="G10" s="197" t="str">
        <f t="shared" ref="G10" si="0">++IF(C10="","未入力",IF(OR(L10&gt;K10,,M10&gt;J10,N10&gt;K10),"文字数オーバー","OK"))</f>
        <v>未入力</v>
      </c>
      <c r="H10" s="60"/>
      <c r="I10" s="187">
        <v>18</v>
      </c>
      <c r="J10" s="53">
        <v>3</v>
      </c>
      <c r="K10" s="98">
        <f>++I10*J10</f>
        <v>54</v>
      </c>
      <c r="L10" s="98" t="str">
        <f>++IF(C10="","",LENB(SUBSTITUTE(C10,CHAR(10),""))/2)</f>
        <v/>
      </c>
      <c r="M10" s="98">
        <f>++出力フォーマット!V4</f>
        <v>0</v>
      </c>
      <c r="N10" s="98">
        <f ca="1">++出力フォーマット!X4</f>
        <v>0</v>
      </c>
    </row>
    <row r="11" spans="2:14" ht="19.95" customHeight="1" x14ac:dyDescent="0.2">
      <c r="B11" s="61" t="s">
        <v>43</v>
      </c>
      <c r="C11" s="199" t="s">
        <v>46</v>
      </c>
      <c r="D11" s="179"/>
      <c r="E11" s="179"/>
      <c r="F11" s="180"/>
      <c r="G11" s="198"/>
      <c r="I11" s="187"/>
    </row>
    <row r="12" spans="2:14" ht="19.95" customHeight="1" x14ac:dyDescent="0.2">
      <c r="B12" s="63" t="s">
        <v>13</v>
      </c>
      <c r="C12" s="229"/>
      <c r="D12" s="230"/>
      <c r="E12" s="231"/>
      <c r="F12" s="64" t="s">
        <v>173</v>
      </c>
      <c r="G12" s="197" t="str">
        <f>++IF(C12="","未入力",IF(OR(L12&gt;K12,,M12&gt;J12,N12&gt;K12),"文字数オーバー","OK"))</f>
        <v>未入力</v>
      </c>
      <c r="I12" s="187">
        <v>21</v>
      </c>
      <c r="J12" s="53">
        <v>1</v>
      </c>
      <c r="K12" s="98">
        <f>++I12*J12</f>
        <v>21</v>
      </c>
      <c r="L12" s="98" t="str">
        <f>++IF(C12="","",LENB(SUBSTITUTE(C12,CHAR(10),""))/2)</f>
        <v/>
      </c>
      <c r="M12" s="98">
        <f ca="1">++出力フォーマット!V7</f>
        <v>0</v>
      </c>
      <c r="N12" s="98">
        <f ca="1">++出力フォーマット!X7</f>
        <v>0</v>
      </c>
    </row>
    <row r="13" spans="2:14" ht="42" customHeight="1" x14ac:dyDescent="0.2">
      <c r="B13" s="65" t="s">
        <v>44</v>
      </c>
      <c r="C13" s="237"/>
      <c r="D13" s="230"/>
      <c r="E13" s="231"/>
      <c r="F13" s="64" t="s">
        <v>79</v>
      </c>
      <c r="G13" s="197" t="str">
        <f>++IF(C13="","未入力",IF(OR(L13&gt;K13,,M13&gt;J13,N13&gt;K13),"文字数オーバー","OK"))</f>
        <v>未入力</v>
      </c>
      <c r="H13" s="60"/>
      <c r="I13" s="187">
        <v>21</v>
      </c>
      <c r="J13" s="60">
        <v>4</v>
      </c>
      <c r="K13" s="98">
        <f>++I13*J13</f>
        <v>84</v>
      </c>
      <c r="L13" s="98" t="str">
        <f>++IF(C13="","",LENB(SUBSTITUTE(C13,CHAR(10),""))/2)</f>
        <v/>
      </c>
      <c r="M13" s="98">
        <f ca="1">++出力フォーマット!V8</f>
        <v>0</v>
      </c>
      <c r="N13" s="98">
        <f ca="1">++出力フォーマット!X8</f>
        <v>0</v>
      </c>
    </row>
    <row r="14" spans="2:14" ht="19.95" customHeight="1" x14ac:dyDescent="0.2">
      <c r="B14" s="63" t="s">
        <v>67</v>
      </c>
      <c r="C14" s="229"/>
      <c r="D14" s="230"/>
      <c r="E14" s="231"/>
      <c r="F14" s="64" t="s">
        <v>28</v>
      </c>
      <c r="G14" s="198">
        <f>++LENB(C14)/2</f>
        <v>0</v>
      </c>
      <c r="I14" s="187">
        <f>42/2</f>
        <v>21</v>
      </c>
      <c r="J14" s="53">
        <v>1</v>
      </c>
      <c r="K14" s="98">
        <f>++I14*J14</f>
        <v>21</v>
      </c>
      <c r="L14" s="98" t="str">
        <f>++IF(C14="","",LENB(SUBSTITUTE(C14,CHAR(10),""))/2)</f>
        <v/>
      </c>
      <c r="M14" s="98">
        <f>++出力フォーマット!V9</f>
        <v>0</v>
      </c>
      <c r="N14" s="98">
        <f ca="1">++出力フォーマット!X10</f>
        <v>0</v>
      </c>
    </row>
    <row r="15" spans="2:14" ht="19.95" customHeight="1" x14ac:dyDescent="0.2">
      <c r="B15" s="63" t="s">
        <v>14</v>
      </c>
      <c r="C15" s="226"/>
      <c r="D15" s="227"/>
      <c r="E15" s="228"/>
      <c r="F15" s="64" t="s">
        <v>29</v>
      </c>
      <c r="G15" s="198">
        <f t="shared" ref="G15:G24" si="1">++LENB(C15)/2</f>
        <v>0</v>
      </c>
      <c r="I15" s="187">
        <f t="array" ref="I15:I24">21</f>
        <v>21</v>
      </c>
      <c r="J15" s="53">
        <v>1</v>
      </c>
      <c r="K15" s="98">
        <f t="shared" ref="K15:K24" si="2">++I15*J15</f>
        <v>21</v>
      </c>
      <c r="L15" s="98" t="str">
        <f>++IF(C15="","",LENB(SUBSTITUTE(C15,CHAR(10),""))/2)</f>
        <v/>
      </c>
      <c r="M15" s="98">
        <f ca="1">++出力フォーマット!V10</f>
        <v>0</v>
      </c>
      <c r="N15" s="98">
        <f ca="1">++出力フォーマット!X11</f>
        <v>0</v>
      </c>
    </row>
    <row r="16" spans="2:14" ht="19.95" customHeight="1" x14ac:dyDescent="0.2">
      <c r="B16" s="63" t="s">
        <v>15</v>
      </c>
      <c r="C16" s="217"/>
      <c r="D16" s="218"/>
      <c r="E16" s="219"/>
      <c r="F16" s="64" t="s">
        <v>30</v>
      </c>
      <c r="G16" s="198">
        <f t="shared" si="1"/>
        <v>0</v>
      </c>
      <c r="I16" s="187">
        <v>21</v>
      </c>
      <c r="J16" s="53">
        <v>1</v>
      </c>
      <c r="K16" s="98">
        <f t="shared" si="2"/>
        <v>21</v>
      </c>
      <c r="L16" s="98" t="str">
        <f>++IF(C16="","",LENB(SUBSTITUTE(C16,CHAR(10),""))/2)</f>
        <v/>
      </c>
      <c r="M16" s="98">
        <f ca="1">++出力フォーマット!V11</f>
        <v>0</v>
      </c>
      <c r="N16" s="98">
        <f ca="1">++出力フォーマット!X12</f>
        <v>0</v>
      </c>
    </row>
    <row r="17" spans="2:14" ht="19.95" customHeight="1" x14ac:dyDescent="0.2">
      <c r="B17" s="66" t="s">
        <v>16</v>
      </c>
      <c r="C17" s="220"/>
      <c r="D17" s="221"/>
      <c r="E17" s="222"/>
      <c r="F17" s="62" t="s">
        <v>31</v>
      </c>
      <c r="G17" s="198">
        <f t="shared" si="1"/>
        <v>0</v>
      </c>
      <c r="I17" s="187">
        <v>21</v>
      </c>
      <c r="J17" s="53">
        <v>1</v>
      </c>
      <c r="K17" s="98">
        <f t="shared" si="2"/>
        <v>21</v>
      </c>
      <c r="L17" s="98" t="str">
        <f t="shared" ref="L17:L24" si="3">++IF(C17="","",LENB(SUBSTITUTE(C17,CHAR(10),""))/2)</f>
        <v/>
      </c>
      <c r="M17" s="98">
        <f ca="1">++出力フォーマット!V12</f>
        <v>0</v>
      </c>
      <c r="N17" s="98">
        <f ca="1">++出力フォーマット!X13</f>
        <v>0</v>
      </c>
    </row>
    <row r="18" spans="2:14" ht="19.95" customHeight="1" x14ac:dyDescent="0.2">
      <c r="B18" s="63" t="s">
        <v>23</v>
      </c>
      <c r="C18" s="217"/>
      <c r="D18" s="218"/>
      <c r="E18" s="219"/>
      <c r="F18" s="64" t="s">
        <v>174</v>
      </c>
      <c r="G18" s="198">
        <f t="shared" si="1"/>
        <v>0</v>
      </c>
      <c r="I18" s="187">
        <v>21</v>
      </c>
      <c r="J18" s="53">
        <v>1</v>
      </c>
      <c r="K18" s="98">
        <f t="shared" si="2"/>
        <v>21</v>
      </c>
      <c r="L18" s="98" t="str">
        <f t="shared" si="3"/>
        <v/>
      </c>
      <c r="M18" s="98">
        <f ca="1">++出力フォーマット!V13</f>
        <v>0</v>
      </c>
      <c r="N18" s="98">
        <f ca="1">++出力フォーマット!X14</f>
        <v>0</v>
      </c>
    </row>
    <row r="19" spans="2:14" ht="19.95" customHeight="1" x14ac:dyDescent="0.2">
      <c r="B19" s="63" t="s">
        <v>17</v>
      </c>
      <c r="C19" s="220"/>
      <c r="D19" s="221"/>
      <c r="E19" s="222"/>
      <c r="F19" s="67" t="s">
        <v>32</v>
      </c>
      <c r="G19" s="198">
        <f t="shared" si="1"/>
        <v>0</v>
      </c>
      <c r="I19" s="187">
        <v>21</v>
      </c>
      <c r="J19" s="53">
        <v>1</v>
      </c>
      <c r="K19" s="98">
        <f t="shared" si="2"/>
        <v>21</v>
      </c>
      <c r="L19" s="98" t="str">
        <f t="shared" si="3"/>
        <v/>
      </c>
      <c r="M19" s="98">
        <f ca="1">++出力フォーマット!V14</f>
        <v>0</v>
      </c>
      <c r="N19" s="98">
        <f ca="1">++出力フォーマット!X15</f>
        <v>0</v>
      </c>
    </row>
    <row r="20" spans="2:14" ht="19.95" customHeight="1" x14ac:dyDescent="0.2">
      <c r="B20" s="63" t="s">
        <v>18</v>
      </c>
      <c r="C20" s="226"/>
      <c r="D20" s="227"/>
      <c r="E20" s="228"/>
      <c r="F20" s="64" t="s">
        <v>70</v>
      </c>
      <c r="G20" s="198">
        <f t="shared" si="1"/>
        <v>0</v>
      </c>
      <c r="I20" s="187">
        <v>21</v>
      </c>
      <c r="J20" s="53">
        <v>1</v>
      </c>
      <c r="K20" s="98">
        <f t="shared" si="2"/>
        <v>21</v>
      </c>
      <c r="L20" s="98" t="str">
        <f t="shared" si="3"/>
        <v/>
      </c>
      <c r="M20" s="98">
        <f ca="1">++出力フォーマット!V15</f>
        <v>0</v>
      </c>
      <c r="N20" s="98">
        <f ca="1">++出力フォーマット!X16</f>
        <v>0</v>
      </c>
    </row>
    <row r="21" spans="2:14" ht="19.95" customHeight="1" x14ac:dyDescent="0.2">
      <c r="B21" s="63" t="s">
        <v>19</v>
      </c>
      <c r="C21" s="226"/>
      <c r="D21" s="227"/>
      <c r="E21" s="228"/>
      <c r="F21" s="64" t="s">
        <v>70</v>
      </c>
      <c r="G21" s="198">
        <f t="shared" si="1"/>
        <v>0</v>
      </c>
      <c r="I21" s="187">
        <v>21</v>
      </c>
      <c r="J21" s="53">
        <v>1</v>
      </c>
      <c r="K21" s="98">
        <f t="shared" si="2"/>
        <v>21</v>
      </c>
      <c r="L21" s="98" t="str">
        <f t="shared" si="3"/>
        <v/>
      </c>
      <c r="M21" s="98">
        <f ca="1">++出力フォーマット!V16</f>
        <v>0</v>
      </c>
      <c r="N21" s="98">
        <f ca="1">++出力フォーマット!X17</f>
        <v>0</v>
      </c>
    </row>
    <row r="22" spans="2:14" ht="19.95" customHeight="1" x14ac:dyDescent="0.2">
      <c r="B22" s="63" t="s">
        <v>20</v>
      </c>
      <c r="C22" s="246"/>
      <c r="D22" s="247"/>
      <c r="E22" s="248"/>
      <c r="F22" s="64" t="s">
        <v>71</v>
      </c>
      <c r="G22" s="198">
        <f t="shared" si="1"/>
        <v>0</v>
      </c>
      <c r="H22" s="68"/>
      <c r="I22" s="187">
        <v>21</v>
      </c>
      <c r="J22" s="53">
        <v>1</v>
      </c>
      <c r="K22" s="98">
        <f t="shared" si="2"/>
        <v>21</v>
      </c>
      <c r="L22" s="98" t="str">
        <f t="shared" si="3"/>
        <v/>
      </c>
      <c r="M22" s="98">
        <f ca="1">++出力フォーマット!V17</f>
        <v>0</v>
      </c>
      <c r="N22" s="98">
        <f ca="1">++出力フォーマット!X18</f>
        <v>0</v>
      </c>
    </row>
    <row r="23" spans="2:14" ht="46.5" customHeight="1" x14ac:dyDescent="0.2">
      <c r="B23" s="63" t="s">
        <v>21</v>
      </c>
      <c r="C23" s="238"/>
      <c r="D23" s="239"/>
      <c r="E23" s="240"/>
      <c r="F23" s="70" t="s">
        <v>175</v>
      </c>
      <c r="G23" s="198">
        <f t="shared" si="1"/>
        <v>0</v>
      </c>
      <c r="H23" s="68"/>
      <c r="I23" s="187">
        <v>21</v>
      </c>
      <c r="J23" s="53">
        <v>2</v>
      </c>
      <c r="K23" s="98">
        <f t="shared" si="2"/>
        <v>42</v>
      </c>
      <c r="L23" s="98" t="str">
        <f t="shared" si="3"/>
        <v/>
      </c>
      <c r="M23" s="98">
        <f ca="1">++出力フォーマット!V18</f>
        <v>0</v>
      </c>
      <c r="N23" s="98">
        <f ca="1">++出力フォーマット!X19</f>
        <v>0</v>
      </c>
    </row>
    <row r="24" spans="2:14" ht="69.75" customHeight="1" x14ac:dyDescent="0.2">
      <c r="B24" s="69" t="s">
        <v>22</v>
      </c>
      <c r="C24" s="250"/>
      <c r="D24" s="251"/>
      <c r="E24" s="252"/>
      <c r="F24" s="70" t="s">
        <v>45</v>
      </c>
      <c r="G24" s="198">
        <f t="shared" si="1"/>
        <v>0</v>
      </c>
      <c r="H24" s="68"/>
      <c r="I24" s="187">
        <v>21</v>
      </c>
      <c r="J24" s="53">
        <v>2</v>
      </c>
      <c r="K24" s="98">
        <f t="shared" si="2"/>
        <v>42</v>
      </c>
      <c r="L24" s="98" t="str">
        <f t="shared" si="3"/>
        <v/>
      </c>
      <c r="M24" s="98">
        <f ca="1">++出力フォーマット!V19</f>
        <v>0</v>
      </c>
      <c r="N24" s="98">
        <f ca="1">++出力フォーマット!X20</f>
        <v>0</v>
      </c>
    </row>
    <row r="25" spans="2:14" ht="19.95" customHeight="1" x14ac:dyDescent="0.2">
      <c r="B25" s="71" t="s">
        <v>72</v>
      </c>
      <c r="C25" s="249"/>
      <c r="D25" s="249"/>
      <c r="E25" s="249"/>
      <c r="F25" s="72"/>
      <c r="G25" s="198"/>
      <c r="H25" s="68"/>
      <c r="I25" s="187"/>
    </row>
    <row r="26" spans="2:14" ht="19.95" customHeight="1" x14ac:dyDescent="0.2">
      <c r="B26" s="73" t="s">
        <v>176</v>
      </c>
      <c r="C26" s="255"/>
      <c r="D26" s="256"/>
      <c r="E26" s="257"/>
      <c r="F26" s="74"/>
      <c r="G26" s="198"/>
      <c r="H26" s="68"/>
      <c r="I26" s="187" t="s">
        <v>145</v>
      </c>
    </row>
    <row r="27" spans="2:14" ht="19.95" customHeight="1" x14ac:dyDescent="0.2">
      <c r="B27" s="73" t="s">
        <v>179</v>
      </c>
      <c r="C27" s="255"/>
      <c r="D27" s="256"/>
      <c r="E27" s="257"/>
      <c r="F27" s="74"/>
      <c r="G27" s="198"/>
      <c r="H27" s="75"/>
      <c r="I27" s="187" t="s">
        <v>145</v>
      </c>
    </row>
    <row r="28" spans="2:14" ht="19.95" customHeight="1" x14ac:dyDescent="0.2">
      <c r="B28" s="73" t="s">
        <v>180</v>
      </c>
      <c r="C28" s="255"/>
      <c r="D28" s="256"/>
      <c r="E28" s="257"/>
      <c r="F28" s="74"/>
      <c r="G28" s="198"/>
      <c r="H28" s="68"/>
      <c r="I28" s="187" t="s">
        <v>145</v>
      </c>
    </row>
    <row r="29" spans="2:14" ht="45" customHeight="1" x14ac:dyDescent="0.2">
      <c r="B29" s="66" t="s">
        <v>73</v>
      </c>
      <c r="C29" s="243"/>
      <c r="D29" s="244"/>
      <c r="E29" s="245"/>
      <c r="F29" s="70" t="s">
        <v>87</v>
      </c>
      <c r="G29" s="197" t="str">
        <f>++IF(C29="","未入力",IF(OR(L29&gt;K29,,M29&gt;J29,N29&gt;K29),"文字数オーバー","OK"))</f>
        <v>未入力</v>
      </c>
      <c r="H29" s="68"/>
      <c r="I29" s="187">
        <v>22</v>
      </c>
      <c r="J29" s="53">
        <v>2</v>
      </c>
      <c r="K29" s="98">
        <f>++I29*J29</f>
        <v>44</v>
      </c>
      <c r="L29" s="98" t="str">
        <f t="shared" ref="L29" si="4">++IF(C29="","",LENB(SUBSTITUTE(C29,CHAR(10),""))/2)</f>
        <v/>
      </c>
      <c r="M29" s="98">
        <f>++出力フォーマット!V24</f>
        <v>0</v>
      </c>
      <c r="N29" s="98">
        <f ca="1">++出力フォーマット!X25</f>
        <v>0</v>
      </c>
    </row>
    <row r="30" spans="2:14" ht="120" customHeight="1" x14ac:dyDescent="0.2">
      <c r="B30" s="191" t="s">
        <v>149</v>
      </c>
      <c r="C30" s="242"/>
      <c r="D30" s="242"/>
      <c r="E30" s="242"/>
      <c r="F30" s="242"/>
      <c r="G30" s="197" t="str">
        <f>++IF(C30="","未入力",IF(OR(L30&gt;K30,,M30&gt;J30,N30&gt;K30),"文字数オーバー","OK"))</f>
        <v>未入力</v>
      </c>
      <c r="H30" s="68"/>
      <c r="I30" s="187">
        <f>53</f>
        <v>53</v>
      </c>
      <c r="J30" s="53">
        <v>6</v>
      </c>
      <c r="K30" s="98">
        <f>++I30*J30</f>
        <v>318</v>
      </c>
      <c r="L30" s="98" t="str">
        <f>++IF(C30="","",LENB(SUBSTITUTE(C30,CHAR(10),""))/2)</f>
        <v/>
      </c>
      <c r="M30" s="98">
        <f ca="1">++出力フォーマット!V28</f>
        <v>0</v>
      </c>
      <c r="N30" s="98">
        <f ca="1">++出力フォーマット!X28</f>
        <v>0</v>
      </c>
    </row>
    <row r="31" spans="2:14" ht="99.75" customHeight="1" x14ac:dyDescent="0.2">
      <c r="B31" s="191" t="s">
        <v>150</v>
      </c>
      <c r="C31" s="242"/>
      <c r="D31" s="242"/>
      <c r="E31" s="242"/>
      <c r="F31" s="242"/>
      <c r="G31" s="197" t="str">
        <f t="shared" ref="G31:G32" si="5">++IF(C31="","未入力",IF(OR(L31&gt;K31,,M31&gt;J31,N31&gt;K31),"文字数オーバー","OK"))</f>
        <v>未入力</v>
      </c>
      <c r="H31" s="68"/>
      <c r="I31" s="187">
        <f>53</f>
        <v>53</v>
      </c>
      <c r="J31" s="53">
        <v>6</v>
      </c>
      <c r="K31" s="98">
        <f t="shared" ref="K31:K32" si="6">++I31*J31</f>
        <v>318</v>
      </c>
      <c r="L31" s="98" t="str">
        <f t="shared" ref="L31:L32" si="7">++IF(C31="","",LENB(SUBSTITUTE(C31,CHAR(10),""))/2)</f>
        <v/>
      </c>
      <c r="M31" s="98">
        <f>++出力フォーマット!V29</f>
        <v>0</v>
      </c>
      <c r="N31" s="98">
        <f ca="1">++出力フォーマット!X31</f>
        <v>0</v>
      </c>
    </row>
    <row r="32" spans="2:14" ht="99.75" customHeight="1" x14ac:dyDescent="0.2">
      <c r="B32" s="191" t="s">
        <v>151</v>
      </c>
      <c r="C32" s="242"/>
      <c r="D32" s="242"/>
      <c r="E32" s="242"/>
      <c r="F32" s="242"/>
      <c r="G32" s="197" t="str">
        <f t="shared" si="5"/>
        <v>未入力</v>
      </c>
      <c r="H32" s="68"/>
      <c r="I32" s="187">
        <f>53</f>
        <v>53</v>
      </c>
      <c r="J32" s="53">
        <v>6</v>
      </c>
      <c r="K32" s="98">
        <f t="shared" si="6"/>
        <v>318</v>
      </c>
      <c r="L32" s="98" t="str">
        <f t="shared" si="7"/>
        <v/>
      </c>
      <c r="M32" s="98">
        <f>++出力フォーマット!V30</f>
        <v>0</v>
      </c>
      <c r="N32" s="98">
        <f ca="1">++出力フォーマット!X34</f>
        <v>0</v>
      </c>
    </row>
    <row r="33" spans="2:9" ht="30" customHeight="1" x14ac:dyDescent="0.2">
      <c r="B33" s="241" t="s">
        <v>80</v>
      </c>
      <c r="C33" s="241"/>
      <c r="D33" s="241"/>
      <c r="E33" s="241"/>
      <c r="F33" s="241"/>
      <c r="H33" s="76"/>
      <c r="I33" s="54"/>
    </row>
    <row r="34" spans="2:9" ht="19.95" customHeight="1" x14ac:dyDescent="0.2">
      <c r="B34" s="77" t="s">
        <v>110</v>
      </c>
      <c r="C34" s="93"/>
      <c r="D34" s="78" t="s">
        <v>81</v>
      </c>
      <c r="E34" s="79"/>
      <c r="F34" s="79"/>
      <c r="H34" s="76"/>
      <c r="I34" s="54"/>
    </row>
    <row r="35" spans="2:9" ht="19.95" customHeight="1" x14ac:dyDescent="0.2">
      <c r="B35" s="77" t="s">
        <v>33</v>
      </c>
      <c r="C35" s="93"/>
      <c r="D35" s="78"/>
      <c r="E35" s="79"/>
      <c r="F35" s="79"/>
      <c r="H35" s="68"/>
      <c r="I35" s="54"/>
    </row>
    <row r="36" spans="2:9" ht="19.95" customHeight="1" x14ac:dyDescent="0.2">
      <c r="B36" s="77" t="s">
        <v>34</v>
      </c>
      <c r="C36" s="93"/>
      <c r="D36" s="80" t="s">
        <v>82</v>
      </c>
      <c r="E36" s="94" t="s">
        <v>74</v>
      </c>
      <c r="F36" s="81" t="s">
        <v>66</v>
      </c>
      <c r="I36" s="54"/>
    </row>
    <row r="37" spans="2:9" ht="19.95" customHeight="1" x14ac:dyDescent="0.2">
      <c r="B37" s="77" t="s">
        <v>35</v>
      </c>
      <c r="C37" s="93"/>
      <c r="D37" s="78" t="s">
        <v>81</v>
      </c>
      <c r="E37" s="79"/>
      <c r="F37" s="79"/>
      <c r="I37" s="54"/>
    </row>
    <row r="38" spans="2:9" ht="19.95" customHeight="1" x14ac:dyDescent="0.2">
      <c r="B38" s="77" t="s">
        <v>36</v>
      </c>
      <c r="C38" s="93"/>
      <c r="D38" s="78" t="s">
        <v>81</v>
      </c>
      <c r="E38" s="79"/>
      <c r="F38" s="79"/>
      <c r="I38" s="54"/>
    </row>
    <row r="39" spans="2:9" ht="19.95" customHeight="1" x14ac:dyDescent="0.2">
      <c r="B39" s="77" t="s">
        <v>171</v>
      </c>
      <c r="C39" s="93"/>
      <c r="D39" s="78"/>
      <c r="E39" s="79"/>
      <c r="F39" s="79"/>
      <c r="I39" s="54"/>
    </row>
    <row r="40" spans="2:9" ht="19.95" customHeight="1" x14ac:dyDescent="0.2">
      <c r="B40" s="77" t="s">
        <v>172</v>
      </c>
      <c r="C40" s="93"/>
      <c r="D40" s="78"/>
      <c r="E40" s="79"/>
      <c r="F40" s="79"/>
      <c r="I40" s="54"/>
    </row>
    <row r="41" spans="2:9" ht="30" customHeight="1" x14ac:dyDescent="0.2">
      <c r="B41" s="254" t="s">
        <v>58</v>
      </c>
      <c r="C41" s="254"/>
      <c r="D41" s="254"/>
      <c r="E41" s="254"/>
      <c r="F41" s="254"/>
      <c r="I41" s="54"/>
    </row>
    <row r="42" spans="2:9" ht="25.2" customHeight="1" x14ac:dyDescent="0.2">
      <c r="B42" s="223" t="s">
        <v>24</v>
      </c>
      <c r="C42" s="224"/>
      <c r="D42" s="224"/>
      <c r="E42" s="225"/>
      <c r="F42" s="57" t="s">
        <v>60</v>
      </c>
      <c r="I42" s="54"/>
    </row>
    <row r="43" spans="2:9" ht="19.95" customHeight="1" x14ac:dyDescent="0.2">
      <c r="B43" s="82"/>
      <c r="C43" s="83" t="s">
        <v>37</v>
      </c>
      <c r="D43" s="83" t="s">
        <v>38</v>
      </c>
      <c r="E43" s="83" t="s">
        <v>56</v>
      </c>
      <c r="F43" s="84"/>
      <c r="I43" s="54"/>
    </row>
    <row r="44" spans="2:9" ht="19.95" customHeight="1" x14ac:dyDescent="0.2">
      <c r="B44" s="85" t="s">
        <v>170</v>
      </c>
      <c r="C44" s="95"/>
      <c r="D44" s="95"/>
      <c r="E44" s="95"/>
      <c r="F44" s="86" t="s">
        <v>65</v>
      </c>
      <c r="I44" s="54"/>
    </row>
    <row r="45" spans="2:9" ht="46.2" customHeight="1" x14ac:dyDescent="0.2">
      <c r="B45" s="85" t="s">
        <v>169</v>
      </c>
      <c r="C45" s="96"/>
      <c r="D45" s="96"/>
      <c r="E45" s="87"/>
      <c r="F45" s="86" t="s">
        <v>83</v>
      </c>
      <c r="I45" s="54"/>
    </row>
    <row r="46" spans="2:9" ht="19.95" customHeight="1" x14ac:dyDescent="0.2">
      <c r="B46" s="85" t="s">
        <v>168</v>
      </c>
      <c r="C46" s="97"/>
      <c r="D46" s="97"/>
      <c r="E46" s="97"/>
      <c r="F46" s="86" t="s">
        <v>85</v>
      </c>
      <c r="I46" s="54"/>
    </row>
    <row r="47" spans="2:9" ht="19.95" customHeight="1" x14ac:dyDescent="0.2">
      <c r="B47" s="85" t="s">
        <v>167</v>
      </c>
      <c r="C47" s="97"/>
      <c r="D47" s="97"/>
      <c r="E47" s="97"/>
      <c r="F47" s="86" t="s">
        <v>86</v>
      </c>
      <c r="I47" s="54"/>
    </row>
    <row r="48" spans="2:9" ht="65.400000000000006" customHeight="1" x14ac:dyDescent="0.2">
      <c r="B48" s="85" t="s">
        <v>166</v>
      </c>
      <c r="C48" s="246"/>
      <c r="D48" s="227"/>
      <c r="E48" s="228"/>
      <c r="F48" s="88" t="s">
        <v>84</v>
      </c>
      <c r="I48" s="54"/>
    </row>
    <row r="49" spans="2:9" ht="49.95" customHeight="1" thickBot="1" x14ac:dyDescent="0.25">
      <c r="B49" s="253" t="s">
        <v>59</v>
      </c>
      <c r="C49" s="253"/>
      <c r="D49" s="253"/>
      <c r="E49" s="253"/>
      <c r="F49" s="253"/>
      <c r="I49" s="54"/>
    </row>
    <row r="50" spans="2:9" x14ac:dyDescent="0.2">
      <c r="B50" s="89"/>
      <c r="C50" s="90"/>
      <c r="D50" s="90"/>
      <c r="E50" s="90"/>
      <c r="F50" s="90"/>
      <c r="G50" s="90"/>
      <c r="H50" s="90"/>
    </row>
    <row r="51" spans="2:9" x14ac:dyDescent="0.2">
      <c r="B51" s="91" t="s">
        <v>90</v>
      </c>
      <c r="C51" s="53">
        <f>++LENB(B51)/2</f>
        <v>5</v>
      </c>
    </row>
    <row r="52" spans="2:9" x14ac:dyDescent="0.2">
      <c r="B52" s="91" t="s">
        <v>91</v>
      </c>
      <c r="C52" s="53">
        <f t="shared" ref="C52:C70" si="8">++LENB(B52)/2</f>
        <v>2</v>
      </c>
    </row>
    <row r="53" spans="2:9" x14ac:dyDescent="0.2">
      <c r="B53" s="91" t="s">
        <v>92</v>
      </c>
      <c r="C53" s="53">
        <f t="shared" si="8"/>
        <v>12</v>
      </c>
    </row>
    <row r="54" spans="2:9" x14ac:dyDescent="0.2">
      <c r="B54" s="91" t="s">
        <v>93</v>
      </c>
      <c r="C54" s="53">
        <f t="shared" si="8"/>
        <v>3</v>
      </c>
    </row>
    <row r="55" spans="2:9" x14ac:dyDescent="0.2">
      <c r="B55" s="91" t="s">
        <v>94</v>
      </c>
      <c r="C55" s="53">
        <f t="shared" si="8"/>
        <v>3</v>
      </c>
    </row>
    <row r="56" spans="2:9" x14ac:dyDescent="0.2">
      <c r="B56" s="91" t="s">
        <v>95</v>
      </c>
      <c r="C56" s="53">
        <f t="shared" si="8"/>
        <v>13</v>
      </c>
    </row>
    <row r="57" spans="2:9" x14ac:dyDescent="0.2">
      <c r="B57" s="91" t="s">
        <v>96</v>
      </c>
      <c r="C57" s="53">
        <f t="shared" si="8"/>
        <v>5</v>
      </c>
    </row>
    <row r="58" spans="2:9" x14ac:dyDescent="0.2">
      <c r="B58" s="91" t="s">
        <v>97</v>
      </c>
      <c r="C58" s="53">
        <f t="shared" si="8"/>
        <v>7</v>
      </c>
    </row>
    <row r="59" spans="2:9" x14ac:dyDescent="0.2">
      <c r="B59" s="91" t="s">
        <v>98</v>
      </c>
      <c r="C59" s="53">
        <f t="shared" si="8"/>
        <v>7</v>
      </c>
    </row>
    <row r="60" spans="2:9" x14ac:dyDescent="0.2">
      <c r="B60" s="91" t="s">
        <v>99</v>
      </c>
      <c r="C60" s="53">
        <f t="shared" si="8"/>
        <v>7</v>
      </c>
    </row>
    <row r="61" spans="2:9" x14ac:dyDescent="0.2">
      <c r="B61" s="91" t="s">
        <v>100</v>
      </c>
      <c r="C61" s="53">
        <f t="shared" si="8"/>
        <v>10</v>
      </c>
    </row>
    <row r="62" spans="2:9" x14ac:dyDescent="0.2">
      <c r="B62" s="91" t="s">
        <v>101</v>
      </c>
      <c r="C62" s="53">
        <f t="shared" si="8"/>
        <v>15</v>
      </c>
    </row>
    <row r="63" spans="2:9" x14ac:dyDescent="0.2">
      <c r="B63" s="91" t="s">
        <v>102</v>
      </c>
      <c r="C63" s="53">
        <f t="shared" si="8"/>
        <v>11</v>
      </c>
    </row>
    <row r="64" spans="2:9" x14ac:dyDescent="0.2">
      <c r="B64" s="91" t="s">
        <v>103</v>
      </c>
      <c r="C64" s="53">
        <f t="shared" si="8"/>
        <v>13</v>
      </c>
    </row>
    <row r="65" spans="2:3" x14ac:dyDescent="0.2">
      <c r="B65" s="91" t="s">
        <v>104</v>
      </c>
      <c r="C65" s="53">
        <f t="shared" si="8"/>
        <v>8</v>
      </c>
    </row>
    <row r="66" spans="2:3" x14ac:dyDescent="0.2">
      <c r="B66" s="91" t="s">
        <v>105</v>
      </c>
      <c r="C66" s="53">
        <f t="shared" si="8"/>
        <v>5</v>
      </c>
    </row>
    <row r="67" spans="2:3" x14ac:dyDescent="0.2">
      <c r="B67" s="91" t="s">
        <v>106</v>
      </c>
      <c r="C67" s="53">
        <f t="shared" si="8"/>
        <v>8</v>
      </c>
    </row>
    <row r="68" spans="2:3" x14ac:dyDescent="0.2">
      <c r="B68" s="91" t="s">
        <v>107</v>
      </c>
      <c r="C68" s="53">
        <f t="shared" si="8"/>
        <v>17</v>
      </c>
    </row>
    <row r="69" spans="2:3" x14ac:dyDescent="0.2">
      <c r="B69" s="91" t="s">
        <v>108</v>
      </c>
      <c r="C69" s="53">
        <f t="shared" si="8"/>
        <v>16</v>
      </c>
    </row>
    <row r="70" spans="2:3" x14ac:dyDescent="0.2">
      <c r="B70" s="91" t="s">
        <v>109</v>
      </c>
      <c r="C70" s="53">
        <f t="shared" si="8"/>
        <v>7</v>
      </c>
    </row>
  </sheetData>
  <mergeCells count="35">
    <mergeCell ref="B49:F49"/>
    <mergeCell ref="C48:E48"/>
    <mergeCell ref="B42:E42"/>
    <mergeCell ref="B41:F41"/>
    <mergeCell ref="C26:E26"/>
    <mergeCell ref="C27:E27"/>
    <mergeCell ref="C31:F31"/>
    <mergeCell ref="C30:F30"/>
    <mergeCell ref="C28:E28"/>
    <mergeCell ref="C19:E19"/>
    <mergeCell ref="C23:E23"/>
    <mergeCell ref="C21:E21"/>
    <mergeCell ref="C20:E20"/>
    <mergeCell ref="B33:F33"/>
    <mergeCell ref="C32:F32"/>
    <mergeCell ref="C29:E29"/>
    <mergeCell ref="C22:E22"/>
    <mergeCell ref="C25:E25"/>
    <mergeCell ref="C24:E24"/>
    <mergeCell ref="B1:F1"/>
    <mergeCell ref="C6:E6"/>
    <mergeCell ref="C18:E18"/>
    <mergeCell ref="C17:E17"/>
    <mergeCell ref="C16:E16"/>
    <mergeCell ref="B5:E5"/>
    <mergeCell ref="C15:E15"/>
    <mergeCell ref="C14:E14"/>
    <mergeCell ref="C10:E10"/>
    <mergeCell ref="B2:F2"/>
    <mergeCell ref="B3:F3"/>
    <mergeCell ref="C8:E8"/>
    <mergeCell ref="C7:E7"/>
    <mergeCell ref="C9:E9"/>
    <mergeCell ref="C12:E12"/>
    <mergeCell ref="C13:E13"/>
  </mergeCells>
  <phoneticPr fontId="1"/>
  <conditionalFormatting sqref="G6:G32">
    <cfRule type="expression" dxfId="8" priority="1">
      <formula>G6="文字数オーバー"</formula>
    </cfRule>
  </conditionalFormatting>
  <dataValidations count="5">
    <dataValidation type="list" allowBlank="1" showInputMessage="1" showErrorMessage="1" sqref="C44:E44" xr:uid="{00000000-0002-0000-0000-000000000000}">
      <formula1>"小,中,高,小中,中高,小高,小中高"</formula1>
    </dataValidation>
    <dataValidation type="list" allowBlank="1" showInputMessage="1" showErrorMessage="1" sqref="C34:C40" xr:uid="{00000000-0002-0000-0000-000001000000}">
      <formula1>"○"</formula1>
    </dataValidation>
    <dataValidation type="list" allowBlank="1" showInputMessage="1" showErrorMessage="1" sqref="C7:E7" xr:uid="{00000000-0002-0000-0000-000002000000}">
      <formula1>$B$51:$B$70</formula1>
    </dataValidation>
    <dataValidation type="list" allowBlank="1" showInputMessage="1" showErrorMessage="1" sqref="C6:E6" xr:uid="{00000000-0002-0000-0000-000003000000}">
      <formula1>"宮古市,山田町,岩泉町,田野畑村"</formula1>
    </dataValidation>
    <dataValidation type="whole" operator="greaterThanOrEqual" allowBlank="1" showInputMessage="1" showErrorMessage="1" prompt="半角数字で入力してください。_x000a_ゼロの場合は「0」を入力してください。" sqref="C26:E28" xr:uid="{00000000-0002-0000-0000-000004000000}">
      <formula1>0</formula1>
    </dataValidation>
  </dataValidations>
  <printOptions horizontalCentered="1"/>
  <pageMargins left="0" right="0" top="0.15748031496062992" bottom="0" header="0.31496062992125984" footer="0.31496062992125984"/>
  <pageSetup paperSize="9" scale="52" fitToWidth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-0.249977111117893"/>
    <pageSetUpPr fitToPage="1"/>
  </sheetPr>
  <dimension ref="A1:AS35"/>
  <sheetViews>
    <sheetView topLeftCell="A19" workbookViewId="0">
      <selection activeCell="J24" sqref="J24"/>
    </sheetView>
  </sheetViews>
  <sheetFormatPr defaultColWidth="1.88671875" defaultRowHeight="13.2" x14ac:dyDescent="0.2"/>
  <cols>
    <col min="1" max="1" width="2.44140625" style="2" customWidth="1"/>
    <col min="2" max="2" width="1.21875" style="2" customWidth="1"/>
    <col min="3" max="3" width="10" style="2" customWidth="1"/>
    <col min="4" max="4" width="1.21875" style="2" customWidth="1"/>
    <col min="5" max="6" width="8.6640625" style="2" customWidth="1"/>
    <col min="7" max="7" width="5.6640625" style="2" customWidth="1"/>
    <col min="8" max="8" width="12.109375" style="2" customWidth="1"/>
    <col min="9" max="9" width="1.6640625" style="2" customWidth="1"/>
    <col min="10" max="10" width="13.109375" style="2" customWidth="1"/>
    <col min="11" max="11" width="1.88671875" style="2" customWidth="1"/>
    <col min="12" max="12" width="41.109375" style="2" customWidth="1"/>
    <col min="13" max="13" width="1.21875" style="2" customWidth="1"/>
    <col min="14" max="14" width="2.44140625" style="2" customWidth="1"/>
    <col min="15" max="18" width="1.88671875" style="2"/>
    <col min="19" max="19" width="2.44140625" style="99" bestFit="1" customWidth="1"/>
    <col min="20" max="20" width="8.6640625" style="99" customWidth="1"/>
    <col min="21" max="21" width="7.33203125" style="99" customWidth="1"/>
    <col min="22" max="22" width="5.109375" style="99" customWidth="1"/>
    <col min="23" max="23" width="6.109375" style="99" customWidth="1"/>
    <col min="24" max="24" width="6.88671875" style="99" customWidth="1"/>
    <col min="25" max="25" width="12.109375" style="99" customWidth="1"/>
    <col min="26" max="26" width="4.88671875" style="99" customWidth="1"/>
    <col min="27" max="27" width="6.109375" style="102" customWidth="1"/>
    <col min="28" max="28" width="12.109375" style="99" customWidth="1"/>
    <col min="29" max="29" width="4.88671875" style="99" customWidth="1"/>
    <col min="30" max="30" width="6.109375" style="102" customWidth="1"/>
    <col min="31" max="31" width="12.109375" style="99" customWidth="1"/>
    <col min="32" max="32" width="4.88671875" style="99" customWidth="1"/>
    <col min="33" max="33" width="6.109375" style="102" customWidth="1"/>
    <col min="34" max="34" width="12.109375" style="99" customWidth="1"/>
    <col min="35" max="35" width="4.88671875" style="99" customWidth="1"/>
    <col min="36" max="36" width="6.109375" style="102" customWidth="1"/>
    <col min="37" max="37" width="12.109375" style="99" customWidth="1"/>
    <col min="38" max="38" width="4.88671875" style="99" customWidth="1"/>
    <col min="39" max="39" width="6.109375" style="102" customWidth="1"/>
    <col min="40" max="40" width="12.109375" style="99" customWidth="1"/>
    <col min="41" max="41" width="4.88671875" style="99" customWidth="1"/>
    <col min="42" max="42" width="6.109375" style="102" customWidth="1"/>
    <col min="43" max="43" width="12.109375" style="99" customWidth="1"/>
    <col min="44" max="44" width="4.88671875" style="99" customWidth="1"/>
    <col min="45" max="45" width="6.109375" style="102" customWidth="1"/>
    <col min="46" max="16384" width="1.88671875" style="2"/>
  </cols>
  <sheetData>
    <row r="1" spans="1:45" ht="13.2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W1" s="100" t="s">
        <v>130</v>
      </c>
      <c r="X1" s="100"/>
      <c r="Y1" s="101">
        <v>1</v>
      </c>
      <c r="AB1" s="101">
        <v>2</v>
      </c>
      <c r="AE1" s="101">
        <v>3</v>
      </c>
      <c r="AH1" s="101">
        <v>4</v>
      </c>
      <c r="AK1" s="101">
        <v>5</v>
      </c>
      <c r="AN1" s="101">
        <v>6</v>
      </c>
      <c r="AQ1" s="101">
        <v>7</v>
      </c>
    </row>
    <row r="2" spans="1:45" ht="32.1" customHeight="1" x14ac:dyDescent="0.2">
      <c r="A2" s="12"/>
      <c r="B2" s="45">
        <f>回答シート!C6</f>
        <v>0</v>
      </c>
      <c r="C2" s="45"/>
      <c r="D2" s="46"/>
      <c r="E2" s="44"/>
      <c r="F2" s="44"/>
      <c r="G2" s="44"/>
      <c r="H2" s="44"/>
      <c r="I2" s="44"/>
      <c r="J2" s="44"/>
      <c r="K2" s="44"/>
      <c r="L2" s="47">
        <f>++回答シート!C7</f>
        <v>0</v>
      </c>
      <c r="M2" s="48"/>
      <c r="N2" s="14"/>
      <c r="T2" s="193" t="s">
        <v>152</v>
      </c>
      <c r="U2" s="103" t="s">
        <v>135</v>
      </c>
      <c r="V2" s="177" t="s">
        <v>140</v>
      </c>
      <c r="W2" s="103" t="s">
        <v>132</v>
      </c>
      <c r="X2" s="103" t="s">
        <v>131</v>
      </c>
      <c r="Y2" s="104" t="s">
        <v>113</v>
      </c>
      <c r="Z2" s="105" t="s">
        <v>118</v>
      </c>
      <c r="AA2" s="106" t="s">
        <v>133</v>
      </c>
      <c r="AB2" s="107" t="s">
        <v>114</v>
      </c>
      <c r="AC2" s="108" t="s">
        <v>118</v>
      </c>
      <c r="AD2" s="109" t="s">
        <v>133</v>
      </c>
      <c r="AE2" s="110" t="s">
        <v>115</v>
      </c>
      <c r="AF2" s="111" t="s">
        <v>118</v>
      </c>
      <c r="AG2" s="112" t="s">
        <v>133</v>
      </c>
      <c r="AH2" s="113" t="s">
        <v>116</v>
      </c>
      <c r="AI2" s="114" t="s">
        <v>118</v>
      </c>
      <c r="AJ2" s="115" t="s">
        <v>133</v>
      </c>
      <c r="AK2" s="116" t="s">
        <v>117</v>
      </c>
      <c r="AL2" s="117" t="s">
        <v>118</v>
      </c>
      <c r="AM2" s="118" t="s">
        <v>133</v>
      </c>
      <c r="AN2" s="119" t="s">
        <v>122</v>
      </c>
      <c r="AO2" s="120" t="s">
        <v>118</v>
      </c>
      <c r="AP2" s="121" t="s">
        <v>133</v>
      </c>
      <c r="AQ2" s="122" t="s">
        <v>123</v>
      </c>
      <c r="AR2" s="123" t="s">
        <v>118</v>
      </c>
      <c r="AS2" s="124" t="s">
        <v>133</v>
      </c>
    </row>
    <row r="3" spans="1:45" ht="82.5" customHeight="1" x14ac:dyDescent="0.2">
      <c r="A3" s="12"/>
      <c r="C3" s="258" t="str">
        <f>IF(回答シート!C8="","③会社名",Y3 &amp; CHAR(10) &amp;AB3)</f>
        <v>③会社名</v>
      </c>
      <c r="D3" s="259"/>
      <c r="E3" s="259"/>
      <c r="F3" s="259"/>
      <c r="G3" s="259"/>
      <c r="H3" s="259"/>
      <c r="I3" s="259"/>
      <c r="J3" s="259"/>
      <c r="K3" s="259"/>
      <c r="L3" s="259"/>
      <c r="N3" s="12" t="s">
        <v>76</v>
      </c>
      <c r="T3" s="125" t="s">
        <v>134</v>
      </c>
      <c r="U3" s="125">
        <f>18</f>
        <v>18</v>
      </c>
      <c r="V3" s="178">
        <f>++IF(回答シート!C8="",0,LEN(回答シート!C8)-LEN(SUBSTITUTE(回答シート!C8,CHAR(10),""))+1)</f>
        <v>0</v>
      </c>
      <c r="W3" s="178">
        <f>++LENB(SUBSTITUTE(C3,CHAR(10),""))/2</f>
        <v>4</v>
      </c>
      <c r="X3" s="185">
        <f t="shared" ref="X3:X4" ca="1" si="0">++_xlfn.AGGREGATE(9,6,AA3,AD3,AG3,AJ3,AM3,AP3,AS3)</f>
        <v>0</v>
      </c>
      <c r="Y3" s="126" t="e">
        <f ca="1">++IF(Z3&lt;&gt;"",DBCS(MID(INDIRECT("回答シート!" &amp; $T3),1,Z3-1)),"")</f>
        <v>#VALUE!</v>
      </c>
      <c r="Z3" s="105">
        <f t="shared" ref="Z3:Z5" ca="1" si="1">++IF($V3&gt;$Y$1,SEARCH(CHAR(10),INDIRECT("回答シート!" &amp; $T3),1),LEN(INDIRECT("回答シート!" &amp; $T3)))</f>
        <v>0</v>
      </c>
      <c r="AA3" s="106" t="e">
        <f ca="1">++IF(Y3="","",
      IF(LEN(Y3)&gt;$U3                 +N("文字数が指定文字数を超えていた場合、２行目に行く"),
      IF(MOD(LEN(Y3),$U3)=0,
        ($U3*QUOTIENT(LEN(Y3),$U3))  +N("T4=１行MAX"),
        ($U3*QUOTIENT(LEN(Y3),$U3)+$U3)),
      $U3                            +N("18文字を超えていなければ、そのまま表示")
     ))</f>
        <v>#VALUE!</v>
      </c>
      <c r="AB3" s="127" t="str">
        <f>++IF(AC3&lt;&gt;"",MID(回答シート!C8,Z3+1,(AC3-1)-(Z3+1)+1),"")</f>
        <v/>
      </c>
      <c r="AC3" s="108" t="str">
        <f>++IF(V3&gt;2,SEARCH(CHAR(10),回答シート!C8,Z3+1),IF(V3=2,LEN(回答シート!C8)+$Y$1,""))</f>
        <v/>
      </c>
      <c r="AD3" s="109" t="str">
        <f>++IF(AB3="","",
  IF(LEN(AB3)&gt;$U3                 +N("文字数が18文字を超えていた場合、その文字列（全半区別）が18（*2はB関数がbyteカウントのため）を超えている場合２行目に行く"),
   IF(MOD(LEN(AB3),$U3)=0,
      ($U3*QUOTIENT(LEN(AB3),$U3))   +N("T4=１行MAX"),
      ($U3*QUOTIENT(LEN(AB3),$U3)+$U3)),
   $U3                           +N("18文字を超えていなければ、そのまま表示")
   ))</f>
        <v/>
      </c>
      <c r="AE3" s="128" t="str">
        <f>++IF(AF3&lt;&gt;"",MID(回答シート!$C$13,AC3+1,(AF3-1)-(AC3+1)+1),"")</f>
        <v/>
      </c>
      <c r="AF3" s="137" t="str">
        <f>++IF(V3&gt;3,SEARCH(CHAR(10),回答シート!C8,AC3+1),IF(V3=3,LEN(回答シート!C8),""))</f>
        <v/>
      </c>
      <c r="AG3" s="138" t="str">
        <f>++IF(AE3="","",
  IF(LEN(AE3)&gt;$U3                 +N("文字数が18文字を超えていた場合、その文字列（全半区別）が18（*2はB関数がbyteカウントのため）を超えている場合２行目に行く"),
   IF(MOD(LEN(AE3),$U3)=0,
      ($U3*QUOTIENT(LEN(AE3),$U3))   +N("T4=１行MAX"),
      ($U3*QUOTIENT(LEN(AE3),$U3)+$U3)),
   $U3                           +N("18文字を超えていなければ、そのまま表示")
   ))</f>
        <v/>
      </c>
      <c r="AH3" s="128" t="str">
        <f>++IF(AI3&lt;&gt;"",MID(回答シート!$C$13,AF3+1,(AI3-1)-(AF3+1)+1),"")</f>
        <v/>
      </c>
      <c r="AI3" s="137" t="str">
        <f>++IF(V3&gt;4,SEARCH(CHAR(10),回答シート!C8,AF3+1),IF(V3=4,LEN(回答シート!C8),""))</f>
        <v/>
      </c>
      <c r="AJ3" s="138" t="str">
        <f>++IF(AH3="","",
  IF(LEN(AH3)&gt;$U3                 +N("文字数が18文字を超えていた場合、その文字列（全半区別）が18（*2はB関数がbyteカウントのため）を超えている場合２行目に行く"),
   IF(MOD(LEN(AH3),$U3)=0,
      ($U3*QUOTIENT(LEN(AH3),$U3))   +N("T4=１行MAX"),
      ($U3*QUOTIENT(LEN(AH3),$U3)+$U3)),
   $U3                           +N("18文字を超えていなければ、そのまま表示")
   ))</f>
        <v/>
      </c>
      <c r="AK3" s="128" t="str">
        <f>++IF(AL3&lt;&gt;"",MID(回答シート!$C$13,AI3+1,(AL3)-(AI3)),"")</f>
        <v/>
      </c>
      <c r="AL3" s="137" t="str">
        <f>++IF(V3&gt;5,SEARCH(CHAR(10),回答シート!C8,AI3+1),IF(V3=5,LEN(回答シート!C8),""))</f>
        <v/>
      </c>
      <c r="AM3" s="138" t="str">
        <f>++IF(AK3="","",
  IF(LEN(AK3)&gt;$U3                 +N("文字数が18文字を超えていた場合、その文字列（全半区別）が18（*2はB関数がbyteカウントのため）を超えている場合２行目に行く"),
   IF(MOD(LEN(AK3),$U3)=0,
      ($U3*QUOTIENT(LEN(AK3),$U3))   +N("T4=１行MAX"),
      ($U3*QUOTIENT(LEN(AK3),$U3)+$U3)),
   $U3                           +N("18文字を超えていなければ、そのまま表示")
   ))</f>
        <v/>
      </c>
      <c r="AN3" s="128" t="str">
        <f>++IF(AO3&lt;&gt;"",MID(回答シート!$C$13,AL3+1,(AO3-1)-(AL3+1)+1),"")</f>
        <v/>
      </c>
      <c r="AO3" s="137" t="str">
        <f>++IF(V3&gt;6,SEARCH(CHAR(10),回答シート!C8,AL3+1),IF(V3=6,LEN(回答シート!C8),""))</f>
        <v/>
      </c>
      <c r="AP3" s="138" t="str">
        <f>++IF(AN3="","",
  IF(LEN(AN3)&gt;$U3                 +N("文字数が18文字を超えていた場合、その文字列（全半区別）が18（*2はB関数がbyteカウントのため）を超えている場合２行目に行く"),
   IF(MOD(LEN(AN3),$U3)=0,
      ($U3*QUOTIENT(LEN(AN3),$U3))   +N("T4=１行MAX"),
      ($U3*QUOTIENT(LEN(AN3),$U3)+$U3)),
   $U3                           +N("18文字を超えていなければ、そのまま表示")
   ))</f>
        <v/>
      </c>
      <c r="AQ3" s="128" t="str">
        <f>++IF(AR3&lt;&gt;"",MID(回答シート!$C$13,AO3+1,(AR3-1)-(AO3+1)+1),"")</f>
        <v/>
      </c>
      <c r="AR3" s="137" t="str">
        <f>++IF(V3&gt;7,SEARCH(CHAR(10),回答シート!C8,AL3+1),IF(V3=7,LEN(回答シート!C8),""))</f>
        <v/>
      </c>
      <c r="AS3" s="138" t="str">
        <f>++IF(AQ3="","",
  IF(LEN(AQ3)&gt;$U3                 +N("文字数が18文字を超えていた場合、その文字列（全半区別）が18（*2はB関数がbyteカウントのため）を超えている場合２行目に行く"),
   IF(MOD(LEN(AQ3),$U3)=0,
      ($U3*QUOTIENT(LEN(AQ3),$U3))   +N("T4=１行MAX"),
      ($U3*QUOTIENT(LEN(AQ3),$U3)+$U3)),
   $U3                           +N("18文字を超えていなければ、そのまま表示")
   ))</f>
        <v/>
      </c>
    </row>
    <row r="4" spans="1:45" ht="25.2" customHeight="1" x14ac:dyDescent="0.2">
      <c r="A4" s="12"/>
      <c r="C4" s="265" t="str">
        <f>IF(回答シート!C10="","⑤取扱品目・提供サービス",Y4 &amp; CHAR(10) &amp; AB4 &amp; CHAR(10) &amp; AE4 )</f>
        <v>⑤取扱品目・提供サービス</v>
      </c>
      <c r="D4" s="265"/>
      <c r="E4" s="265"/>
      <c r="F4" s="265"/>
      <c r="G4" s="265"/>
      <c r="H4" s="265"/>
      <c r="I4" s="265"/>
      <c r="J4" s="35"/>
      <c r="K4" s="34"/>
      <c r="L4" s="34"/>
      <c r="N4" s="25" t="s">
        <v>77</v>
      </c>
      <c r="T4" s="99" t="s">
        <v>137</v>
      </c>
      <c r="U4" s="125">
        <v>18</v>
      </c>
      <c r="V4" s="178">
        <f>++IF(回答シート!C10="",0,LEN(回答シート!C10)-LEN(SUBSTITUTE(回答シート!C10,CHAR(10),""))+1)</f>
        <v>0</v>
      </c>
      <c r="W4" s="178">
        <f>++LENB(SUBSTITUTE(C4,CHAR(10),""))/2</f>
        <v>12</v>
      </c>
      <c r="X4" s="185">
        <f t="shared" ca="1" si="0"/>
        <v>0</v>
      </c>
      <c r="Y4" s="126" t="e">
        <f t="shared" ref="Y4" ca="1" si="2">++IF(Z4&lt;&gt;"",MID(INDIRECT("回答シート!" &amp; $T4),1,Z4-1),"")</f>
        <v>#VALUE!</v>
      </c>
      <c r="Z4" s="200">
        <f t="shared" ca="1" si="1"/>
        <v>0</v>
      </c>
      <c r="AA4" s="201" t="e">
        <f t="shared" ref="AA4:AA5" ca="1" si="3">++IF(Y4="","",
      IF($V4=Y$1,LENB(Y4)/2,                       N("抽出行が最終行の場合の処理を含め、１行の場合の処理")+
      IF(LENB(Y4)&gt;$U4*2,                           N("全半別文字数が指定文字数を超えていた場合、２行目に行く")+
      IF(MOD(LEN(Y4),$U4)=0,
        ($U4*QUOTIENT(LEN(Y4),$U4)),              N("U4=1行MAX")+
        ($U4*QUOTIENT(LEN(Y4),$U4)+$U4)),
      $U4                                          +N("18文字を超えていなければ、そのまま表示")
)))</f>
        <v>#VALUE!</v>
      </c>
      <c r="AB4" s="129" t="str">
        <f t="shared" ref="AB4:AB5" ca="1" si="4">++IF(AC4&lt;&gt;"",MID(INDIRECT("回答シート!" &amp; $T4),Z4+1,(AC4-1)-(Z4+1)+1),"")</f>
        <v/>
      </c>
      <c r="AC4" s="108" t="str">
        <f t="shared" ref="AC4:AC5" ca="1" si="5">++IF(V4&gt;2,SEARCH(CHAR(10),INDIRECT("回答シート!" &amp; $T4),Z4+1),IF(V4=2,LEN(INDIRECT("回答シート!" &amp; $T4))+$Y$1,""))</f>
        <v/>
      </c>
      <c r="AD4" s="109" t="str">
        <f t="shared" ref="AD4:AD5" ca="1" si="6">++IF(AB4="","",
      IF($V4=AB$1,LENB(AB4)/2,                       N("抽出行が最終行の場合の処理を含め、１行の場合の処理")+
      IF(LENB(AB4)&gt;$U4*2,                           N("全半別文字数が指定文字数を超えていた場合、２行目に行く")+
      IF(MOD(LEN(AB4),$U4)=0,
        ($U4*QUOTIENT(LEN(AB4),$U4)),              N("U4=1行MAX")+
        ($U4*QUOTIENT(LEN(AB4),$U4)+$U4)),
      $U4                                          +N("18文字を超えていなければ、そのまま表示")
)))</f>
        <v/>
      </c>
      <c r="AE4" s="130" t="str">
        <f t="shared" ref="AE4:AE5" ca="1" si="7">++IF(AF4&lt;&gt;"",MID(INDIRECT("回答シート!" &amp; $T4),AC4+1,(AF4-1)-(AC4+1)+1),"")</f>
        <v/>
      </c>
      <c r="AF4" s="111" t="str">
        <f t="shared" ref="AF4:AF5" ca="1" si="8">++IF(V4&gt;3,SEARCH(CHAR(10),INDIRECT("回答シート!" &amp; $T4),AC4+1),IF(V4=3,LEN(INDIRECT("回答シート!" &amp; $T4))+$AB$1,""))</f>
        <v/>
      </c>
      <c r="AG4" s="112" t="str">
        <f t="shared" ref="AG4:AG5" ca="1" si="9">++IF(AE4="","",
      IF($V4=AE$1,LENB(AE4)/2,                       N("抽出行が最終行の場合の処理を含め、１行の場合の処理")+
      IF(LENB(AE4)&gt;$U4*2,                           N("全半別文字数が指定文字数を超えていた場合、２行目に行く")+
      IF(MOD(LEN(AE4),$U4)=0,
        ($U4*QUOTIENT(LEN(AE4),$U4)),              N("U4=1行MAX")+
        ($U4*QUOTIENT(LEN(AE4),$U4)+$U4)),
      $U4                                          +N("18文字を超えていなければ、そのまま表示")
)))</f>
        <v/>
      </c>
      <c r="AH4" s="128" t="str">
        <f t="shared" ref="AH4:AH5" ca="1" si="10">++IF(AI4&lt;&gt;"",MID(INDIRECT("回答シート!" &amp; $T4),AF4+1,(AI4-1)-(AF4+1)+1),"")</f>
        <v/>
      </c>
      <c r="AI4" s="137" t="str">
        <f t="shared" ref="AI4:AI5" ca="1" si="11">++IF(V4&gt;4,SEARCH(CHAR(10),INDIRECT("回答シート!" &amp; $T4),AF4+1),IF(V4=4,LEN(INDIRECT("回答シート!" &amp; $T4))+$AE$1,""))</f>
        <v/>
      </c>
      <c r="AJ4" s="138" t="str">
        <f t="shared" ref="AJ4:AJ5" ca="1" si="12">++IF(AH4="","",
      IF($V4=AH$1,LENB(AH4)/2,                       N("抽出行が最終行の場合の処理を含め、１行の場合の処理")+
      IF(LENB(AH4)&gt;$U4*2,                           N("全半別文字数が指定文字数を超えていた場合、２行目に行く")+
      IF(MOD(LEN(AH4),$U4)=0,
        ($U4*QUOTIENT(LEN(AH4),$U4)),              N("U4=1行MAX")+
        ($U4*QUOTIENT(LEN(AH4),$U4)+$U4)),
      $U4                                          +N("18文字を超えていなければ、そのまま表示")
)))</f>
        <v/>
      </c>
      <c r="AK4" s="128" t="str">
        <f t="shared" ref="AK4:AK5" ca="1" si="13">++IF(AL4&lt;&gt;"",MID(INDIRECT("回答シート!" &amp; $T4),AI4+1,(AL4-1)-(AI4+1)+1),"")</f>
        <v/>
      </c>
      <c r="AL4" s="137" t="str">
        <f t="shared" ref="AL4:AL5" ca="1" si="14">++IF(V4&gt;5,SEARCH(CHAR(10),INDIRECT("回答シート!" &amp; $T4),AI4+1),IF(V4=5,LEN(INDIRECT("回答シート!" &amp; $T4))+$AH$1,""))</f>
        <v/>
      </c>
      <c r="AM4" s="138" t="str">
        <f t="shared" ref="AM4:AM5" ca="1" si="15">++IF(AK4="","",
      IF($V4=AK$1,LENB(AK4)/2,                       N("抽出行が最終行の場合の処理を含め、１行の場合の処理")+
      IF(LENB(AK4)&gt;$U4*2,                           N("全半別文字数が指定文字数を超えていた場合、２行目に行く")+
      IF(MOD(LEN(AK4),$U4)=0,
        ($U4*QUOTIENT(LEN(AK4),$U4)),              N("U4=1行MAX")+
        ($U4*QUOTIENT(LEN(AK4),$U4)+$U4)),
      $U4                                          +N("18文字を超えていなければ、そのまま表示")
)))</f>
        <v/>
      </c>
      <c r="AN4" s="128" t="str">
        <f t="shared" ref="AN4:AN5" ca="1" si="16">++IF(AO4&lt;&gt;"",MID(INDIRECT("回答シート!" &amp; $T4),AL4+1,(AO4-1)-(AL4+1)+1),"")</f>
        <v/>
      </c>
      <c r="AO4" s="137" t="str">
        <f t="shared" ref="AO4:AO5" ca="1" si="17">++IF(V4&gt;6,SEARCH(CHAR(10),INDIRECT("回答シート!" &amp; $T4),AL4+1),IF(V4=6,LEN(INDIRECT("回答シート!" &amp; $T4))+$AH$1,""))</f>
        <v/>
      </c>
      <c r="AP4" s="138" t="str">
        <f t="shared" ref="AP4:AP5" ca="1" si="18">++IF(AN4="","",
      IF($V4=AN$1,LENB(AN4)/2,                       N("抽出行が最終行の場合の処理を含め、１行の場合の処理")+
      IF(LENB(AN4)&gt;$U4*2,                           N("全半別文字数が指定文字数を超えていた場合、２行目に行く")+
      IF(MOD(LEN(AN4),$U4)=0,
        ($U4*QUOTIENT(LEN(AN4),$U4)),              N("U4=1行MAX")+
        ($U4*QUOTIENT(LEN(AN4),$U4)+$U4)),
      $U4                                          +N("18文字を超えていなければ、そのまま表示")
)))</f>
        <v/>
      </c>
      <c r="AQ4" s="128" t="str">
        <f t="shared" ref="AQ4:AQ5" ca="1" si="19">++IF(AR4&lt;&gt;"",MID(INDIRECT("回答シート!" &amp; $T4),AO4+1,(AR4-1)-(AO4+1)+1),"")</f>
        <v/>
      </c>
      <c r="AR4" s="137" t="str">
        <f t="shared" ref="AR4:AR5" ca="1" si="20">++IF($V4&gt;7,SEARCH(CHAR(10),INDIRECT("回答シート!" &amp; $T4),AO4+1),IF($V4=7,LEN(INDIRECT("回答シート!" &amp; $T4))+$AH$1,""))</f>
        <v/>
      </c>
      <c r="AS4" s="138" t="str">
        <f t="shared" ref="AS4:AS5" ca="1" si="21">++IF(AQ4="","",
      IF($V4=AQ$1,LENB(AQ4)/2,                       N("抽出行が最終行の場合の処理を含め、１行の場合の処理")+
      IF(LENB(AQ4)&gt;$U4*2,                           N("全半別文字数が指定文字数を超えていた場合、２行目に行く")+
      IF(MOD(LEN(AQ4),$U4)=0,
        ($U4*QUOTIENT(LEN(AQ4),$U4)),              N("U4=1行MAX")+
        ($U4*QUOTIENT(LEN(AQ4),$U4)+$U4)),
      $U4                                          +N("18文字を超えていなければ、そのまま表示")
)))</f>
        <v/>
      </c>
    </row>
    <row r="5" spans="1:45" ht="25.2" customHeight="1" x14ac:dyDescent="0.2">
      <c r="A5" s="12"/>
      <c r="C5" s="265"/>
      <c r="D5" s="265"/>
      <c r="E5" s="265"/>
      <c r="F5" s="265"/>
      <c r="G5" s="265"/>
      <c r="H5" s="265"/>
      <c r="I5" s="265"/>
      <c r="J5" s="35"/>
      <c r="K5" s="9"/>
      <c r="L5" s="9"/>
      <c r="N5" s="12"/>
      <c r="T5" s="99" t="s">
        <v>136</v>
      </c>
      <c r="U5" s="99">
        <f>20</f>
        <v>20</v>
      </c>
      <c r="V5" s="178">
        <f ca="1">++IF(INDIRECT("回答シート!" &amp; $T5)="",0,LEN(INDIRECT("回答シート!" &amp; $T5))-LEN(SUBSTITUTE(INDIRECT("回答シート!" &amp; $T5),CHAR(10),""))+1)</f>
        <v>0</v>
      </c>
      <c r="W5" s="178">
        <f>++LENB(SUBSTITUTE(L5,CHAR(10),""))/2</f>
        <v>0</v>
      </c>
      <c r="X5" s="185">
        <f ca="1">++_xlfn.AGGREGATE(9,6,AA5,AD5,AG5,AJ5,AM5,AP5,AS5)</f>
        <v>0</v>
      </c>
      <c r="Y5" s="145" t="e">
        <f ca="1">++IF(Z5&lt;&gt;"",MID(INDIRECT("回答シート!" &amp; $T5),1,Z5-1),"")</f>
        <v>#VALUE!</v>
      </c>
      <c r="Z5" s="200">
        <f t="shared" ca="1" si="1"/>
        <v>0</v>
      </c>
      <c r="AA5" s="201" t="e">
        <f t="shared" ca="1" si="3"/>
        <v>#VALUE!</v>
      </c>
      <c r="AB5" s="127" t="str">
        <f t="shared" ca="1" si="4"/>
        <v/>
      </c>
      <c r="AC5" s="148" t="str">
        <f t="shared" ca="1" si="5"/>
        <v/>
      </c>
      <c r="AD5" s="149" t="str">
        <f t="shared" ca="1" si="6"/>
        <v/>
      </c>
      <c r="AE5" s="150" t="str">
        <f t="shared" ca="1" si="7"/>
        <v/>
      </c>
      <c r="AF5" s="151" t="str">
        <f t="shared" ca="1" si="8"/>
        <v/>
      </c>
      <c r="AG5" s="152" t="str">
        <f t="shared" ca="1" si="9"/>
        <v/>
      </c>
      <c r="AH5" s="153" t="str">
        <f t="shared" ca="1" si="10"/>
        <v/>
      </c>
      <c r="AI5" s="154" t="str">
        <f t="shared" ca="1" si="11"/>
        <v/>
      </c>
      <c r="AJ5" s="155" t="str">
        <f t="shared" ca="1" si="12"/>
        <v/>
      </c>
      <c r="AK5" s="134" t="str">
        <f t="shared" ca="1" si="13"/>
        <v/>
      </c>
      <c r="AL5" s="143" t="str">
        <f t="shared" ca="1" si="14"/>
        <v/>
      </c>
      <c r="AM5" s="144" t="str">
        <f t="shared" ca="1" si="15"/>
        <v/>
      </c>
      <c r="AN5" s="134" t="str">
        <f t="shared" ca="1" si="16"/>
        <v/>
      </c>
      <c r="AO5" s="143" t="str">
        <f t="shared" ca="1" si="17"/>
        <v/>
      </c>
      <c r="AP5" s="144" t="str">
        <f t="shared" ca="1" si="18"/>
        <v/>
      </c>
      <c r="AQ5" s="134" t="str">
        <f t="shared" ca="1" si="19"/>
        <v/>
      </c>
      <c r="AR5" s="143" t="str">
        <f t="shared" ca="1" si="20"/>
        <v/>
      </c>
      <c r="AS5" s="144" t="str">
        <f t="shared" ca="1" si="21"/>
        <v/>
      </c>
    </row>
    <row r="6" spans="1:45" ht="3.9" customHeight="1" x14ac:dyDescent="0.2">
      <c r="A6" s="12"/>
      <c r="C6" s="26"/>
      <c r="D6" s="26"/>
      <c r="E6" s="26"/>
      <c r="F6" s="26"/>
      <c r="G6" s="26"/>
      <c r="H6" s="26"/>
      <c r="I6" s="26"/>
      <c r="J6" s="26"/>
      <c r="K6" s="9"/>
      <c r="L6" s="9"/>
      <c r="N6" s="12"/>
      <c r="Y6" s="210"/>
      <c r="Z6" s="211"/>
      <c r="AA6" s="212"/>
      <c r="AB6" s="210"/>
      <c r="AC6" s="211"/>
      <c r="AD6" s="212"/>
      <c r="AE6" s="210"/>
      <c r="AF6" s="211"/>
      <c r="AG6" s="212"/>
      <c r="AH6" s="210"/>
      <c r="AI6" s="211"/>
      <c r="AJ6" s="212"/>
      <c r="AK6" s="210"/>
      <c r="AL6" s="211"/>
      <c r="AM6" s="212"/>
      <c r="AN6" s="210"/>
      <c r="AO6" s="211"/>
      <c r="AP6" s="212"/>
      <c r="AQ6" s="210"/>
      <c r="AR6" s="211"/>
      <c r="AS6" s="212"/>
    </row>
    <row r="7" spans="1:45" ht="20.100000000000001" customHeight="1" x14ac:dyDescent="0.2">
      <c r="A7" s="12"/>
      <c r="C7" s="260" t="str">
        <f>IF(回答シート!C9="","④宣伝文",Y5 &amp; CHAR(10) &amp; AB5 &amp; CHAR(10) &amp; AE5 &amp; CHAR(10) &amp; AH5)</f>
        <v>④宣伝文</v>
      </c>
      <c r="D7" s="260"/>
      <c r="E7" s="260"/>
      <c r="F7" s="260"/>
      <c r="G7" s="260"/>
      <c r="H7" s="261"/>
      <c r="I7" s="22"/>
      <c r="J7" s="27" t="s">
        <v>2</v>
      </c>
      <c r="K7" s="28"/>
      <c r="L7" s="38" t="e">
        <f ca="1">++Y7</f>
        <v>#VALUE!</v>
      </c>
      <c r="N7" s="25" t="s">
        <v>77</v>
      </c>
      <c r="T7" s="99" t="s">
        <v>139</v>
      </c>
      <c r="U7" s="99">
        <f>42/2</f>
        <v>21</v>
      </c>
      <c r="V7" s="178">
        <f ca="1">++IF(INDIRECT("回答シート!" &amp; $T7)="",0,LEN(INDIRECT("回答シート!" &amp; $T7))-LEN(SUBSTITUTE(INDIRECT("回答シート!" &amp; $T7),CHAR(10),""))+1)</f>
        <v>0</v>
      </c>
      <c r="W7" s="178" t="e">
        <f ca="1">++LENB(SUBSTITUTE(L7,CHAR(10),""))/2</f>
        <v>#VALUE!</v>
      </c>
      <c r="X7" s="185">
        <f t="shared" ref="X7:X19" ca="1" si="22">++_xlfn.AGGREGATE(9,6,AA7,AD7,AG7,AJ7,AM7,AP7,AS7)</f>
        <v>0</v>
      </c>
      <c r="Y7" s="126" t="e">
        <f t="shared" ref="Y7:Y19" ca="1" si="23">++IF(Z7&lt;&gt;"",MID(INDIRECT("回答シート!" &amp; $T7),1,Z7-1),"")</f>
        <v>#VALUE!</v>
      </c>
      <c r="Z7" s="146">
        <f t="shared" ref="Z7:Z19" ca="1" si="24">++IF($V7&gt;$Y$1,SEARCH(CHAR(10),INDIRECT("回答シート!" &amp; $T7),1),LEN(INDIRECT("回答シート!" &amp; $T7)))</f>
        <v>0</v>
      </c>
      <c r="AA7" s="186" t="e">
        <f t="shared" ref="AA7:AA19" ca="1" si="25">++IF(Y7="","",
      IF($V7=Y$1,LENB(Y7)/2,                       N("抽出行が最終行の場合の処理を含め、１行の場合の処理")+
      IF(LENB(Y7)&gt;$U7*2,                           N("全半別文字数が指定文字数を超えていた場合、２行目に行く")+
      IF(MOD(LEN(Y7),$U7)=0,
        ($U7*QUOTIENT(LEN(Y7),$U7)),              N("U4=1行MAX")+
        ($U7*QUOTIENT(LEN(Y7),$U7)+$U7)),
      $U7                                          +N("18文字を超えていなければ、そのまま表示")
)))</f>
        <v>#VALUE!</v>
      </c>
      <c r="AB7" s="129" t="str">
        <f t="shared" ref="AB7:AB19" ca="1" si="26">++IF(AC7&lt;&gt;"",MID(INDIRECT("回答シート!" &amp; $T7),Z7+1,(AC7-1)-(Z7+1)+1),"")</f>
        <v/>
      </c>
      <c r="AC7" s="108" t="str">
        <f t="shared" ref="AC7:AC19" ca="1" si="27">++IF(V7&gt;2,SEARCH(CHAR(10),INDIRECT("回答シート!" &amp; $T7),Z7+1),IF(V7=2,LEN(INDIRECT("回答シート!" &amp; $T7))+$Y$1,""))</f>
        <v/>
      </c>
      <c r="AD7" s="109" t="str">
        <f t="shared" ref="AD7:AD19" ca="1" si="28">++IF(AB7="","",
      IF($V7=AB$1,LENB(AB7)/2,                       N("抽出行が最終行の場合の処理を含め、１行の場合の処理")+
      IF(LENB(AB7)&gt;$U7*2,                           N("全半別文字数が指定文字数を超えていた場合、２行目に行く")+
      IF(MOD(LEN(AB7),$U7)=0,
        ($U7*QUOTIENT(LEN(AB7),$U7)),              N("U4=1行MAX")+
        ($U7*QUOTIENT(LEN(AB7),$U7)+$U7)),
      $U7                                          +N("18文字を超えていなければ、そのまま表示")
)))</f>
        <v/>
      </c>
      <c r="AE7" s="130" t="str">
        <f t="shared" ref="AE7:AE19" ca="1" si="29">++IF(AF7&lt;&gt;"",MID(INDIRECT("回答シート!" &amp; $T7),AC7+1,(AF7-1)-(AC7+1)+1),"")</f>
        <v/>
      </c>
      <c r="AF7" s="111" t="str">
        <f t="shared" ref="AF7:AF19" ca="1" si="30">++IF(V7&gt;3,SEARCH(CHAR(10),INDIRECT("回答シート!" &amp; $T7),AC7+1),IF(V7=3,LEN(INDIRECT("回答シート!" &amp; $T7))+$AB$1,""))</f>
        <v/>
      </c>
      <c r="AG7" s="112" t="str">
        <f t="shared" ref="AG7:AG19" ca="1" si="31">++IF(AE7="","",
      IF($V7=AE$1,LENB(AE7)/2,                       N("抽出行が最終行の場合の処理を含め、１行の場合の処理")+
      IF(LENB(AE7)&gt;$U7*2,                           N("全半別文字数が指定文字数を超えていた場合、２行目に行く")+
      IF(MOD(LEN(AE7),$U7)=0,
        ($U7*QUOTIENT(LEN(AE7),$U7)),              N("U4=1行MAX")+
        ($U7*QUOTIENT(LEN(AE7),$U7)+$U7)),
      $U7                                          +N("18文字を超えていなければ、そのまま表示")
)))</f>
        <v/>
      </c>
      <c r="AH7" s="128" t="str">
        <f t="shared" ref="AH7:AH19" ca="1" si="32">++IF(AI7&lt;&gt;"",MID(INDIRECT("回答シート!" &amp; $T7),AF7+1,(AI7-1)-(AF7+1)+1),"")</f>
        <v/>
      </c>
      <c r="AI7" s="137" t="str">
        <f t="shared" ref="AI7:AI19" ca="1" si="33">++IF(V7&gt;4,SEARCH(CHAR(10),INDIRECT("回答シート!" &amp; $T7),AF7+1),IF(V7=4,LEN(INDIRECT("回答シート!" &amp; $T7))+$AE$1,""))</f>
        <v/>
      </c>
      <c r="AJ7" s="138" t="str">
        <f t="shared" ref="AJ7:AJ19" ca="1" si="34">++IF(AH7="","",
      IF($V7=AH$1,LENB(AH7)/2,                       N("抽出行が最終行の場合の処理を含め、１行の場合の処理")+
      IF(LENB(AH7)&gt;$U7*2,                           N("全半別文字数が指定文字数を超えていた場合、２行目に行く")+
      IF(MOD(LEN(AH7),$U7)=0,
        ($U7*QUOTIENT(LEN(AH7),$U7)),              N("U4=1行MAX")+
        ($U7*QUOTIENT(LEN(AH7),$U7)+$U7)),
      $U7                                          +N("18文字を超えていなければ、そのまま表示")
)))</f>
        <v/>
      </c>
      <c r="AK7" s="128" t="str">
        <f t="shared" ref="AK7:AK19" ca="1" si="35">++IF(AL7&lt;&gt;"",MID(INDIRECT("回答シート!" &amp; $T7),AI7+1,(AL7-1)-(AI7+1)+1),"")</f>
        <v/>
      </c>
      <c r="AL7" s="137" t="str">
        <f t="shared" ref="AL7:AL19" ca="1" si="36">++IF(V7&gt;5,SEARCH(CHAR(10),INDIRECT("回答シート!" &amp; $T7),AI7+1),IF(V7=5,LEN(INDIRECT("回答シート!" &amp; $T7))+$AH$1,""))</f>
        <v/>
      </c>
      <c r="AM7" s="138" t="str">
        <f t="shared" ref="AM7:AM19" ca="1" si="37">++IF(AK7="","",
      IF($V7=AK$1,LENB(AK7)/2,                       N("抽出行が最終行の場合の処理を含め、１行の場合の処理")+
      IF(LENB(AK7)&gt;$U7*2,                           N("全半別文字数が指定文字数を超えていた場合、２行目に行く")+
      IF(MOD(LEN(AK7),$U7)=0,
        ($U7*QUOTIENT(LEN(AK7),$U7)),              N("U4=1行MAX")+
        ($U7*QUOTIENT(LEN(AK7),$U7)+$U7)),
      $U7                                          +N("18文字を超えていなければ、そのまま表示")
)))</f>
        <v/>
      </c>
      <c r="AN7" s="128" t="str">
        <f t="shared" ref="AN7:AN19" ca="1" si="38">++IF(AO7&lt;&gt;"",MID(INDIRECT("回答シート!" &amp; $T7),AL7+1,(AO7-1)-(AL7+1)+1),"")</f>
        <v/>
      </c>
      <c r="AO7" s="137" t="str">
        <f t="shared" ref="AO7:AO19" ca="1" si="39">++IF(V7&gt;6,SEARCH(CHAR(10),INDIRECT("回答シート!" &amp; $T7),AL7+1),IF(V7=6,LEN(INDIRECT("回答シート!" &amp; $T7))+$AH$1,""))</f>
        <v/>
      </c>
      <c r="AP7" s="138" t="str">
        <f t="shared" ref="AP7:AP19" ca="1" si="40">++IF(AN7="","",
      IF($V7=AN$1,LENB(AN7)/2,                       N("抽出行が最終行の場合の処理を含め、１行の場合の処理")+
      IF(LENB(AN7)&gt;$U7*2,                           N("全半別文字数が指定文字数を超えていた場合、２行目に行く")+
      IF(MOD(LEN(AN7),$U7)=0,
        ($U7*QUOTIENT(LEN(AN7),$U7)),              N("U4=1行MAX")+
        ($U7*QUOTIENT(LEN(AN7),$U7)+$U7)),
      $U7                                          +N("18文字を超えていなければ、そのまま表示")
)))</f>
        <v/>
      </c>
      <c r="AQ7" s="128" t="str">
        <f t="shared" ref="AQ7:AQ19" ca="1" si="41">++IF(AR7&lt;&gt;"",MID(INDIRECT("回答シート!" &amp; $T7),AO7+1,(AR7-1)-(AO7+1)+1),"")</f>
        <v/>
      </c>
      <c r="AR7" s="137" t="str">
        <f t="shared" ref="AR7:AR19" ca="1" si="42">++IF($V7&gt;7,SEARCH(CHAR(10),INDIRECT("回答シート!" &amp; $T7),AO7+1),IF($V7=7,LEN(INDIRECT("回答シート!" &amp; $T7))+$AH$1,""))</f>
        <v/>
      </c>
      <c r="AS7" s="138" t="str">
        <f t="shared" ref="AS7:AS19" ca="1" si="43">++IF(AQ7="","",
      IF($V7=AQ$1,LENB(AQ7)/2,                       N("抽出行が最終行の場合の処理を含め、１行の場合の処理")+
      IF(LENB(AQ7)&gt;$U7*2,                           N("全半別文字数が指定文字数を超えていた場合、２行目に行く")+
      IF(MOD(LEN(AQ7),$U7)=0,
        ($U7*QUOTIENT(LEN(AQ7),$U7)),              N("U4=1行MAX")+
        ($U7*QUOTIENT(LEN(AQ7),$U7)+$U7)),
      $U7                                          +N("18文字を超えていなければ、そのまま表示")
)))</f>
        <v/>
      </c>
    </row>
    <row r="8" spans="1:45" s="41" customFormat="1" ht="39.75" customHeight="1" x14ac:dyDescent="0.2">
      <c r="A8" s="25"/>
      <c r="C8" s="260"/>
      <c r="D8" s="260"/>
      <c r="E8" s="260"/>
      <c r="F8" s="260"/>
      <c r="G8" s="260"/>
      <c r="H8" s="261"/>
      <c r="I8" s="42"/>
      <c r="J8" s="266" t="s">
        <v>3</v>
      </c>
      <c r="K8" s="43"/>
      <c r="L8" s="267" t="e">
        <f ca="1">++Y8 &amp; CHAR(10) &amp; AB8 &amp; CHAR(10) &amp; AE8 &amp; CHAR(10) &amp; AH8 &amp; CHAR(10) &amp; AK8 &amp; CHAR(10) &amp; AN8 &amp; CHAR(10) &amp; AQ8</f>
        <v>#VALUE!</v>
      </c>
      <c r="N8" s="25"/>
      <c r="S8" s="125"/>
      <c r="T8" s="125" t="s">
        <v>138</v>
      </c>
      <c r="U8" s="125">
        <f>42/2</f>
        <v>21</v>
      </c>
      <c r="V8" s="178">
        <f ca="1">++IF(INDIRECT("回答シート!" &amp; $T8)="",0,LEN(INDIRECT("回答シート!" &amp; $T8))-LEN(SUBSTITUTE(INDIRECT("回答シート!" &amp; $T8),CHAR(10),""))+1)</f>
        <v>0</v>
      </c>
      <c r="W8" s="178" t="e">
        <f ca="1">++LENB(SUBSTITUTE(L8,CHAR(10),""))/2</f>
        <v>#VALUE!</v>
      </c>
      <c r="X8" s="185">
        <f t="shared" ca="1" si="22"/>
        <v>0</v>
      </c>
      <c r="Y8" s="145" t="e">
        <f t="shared" ca="1" si="23"/>
        <v>#VALUE!</v>
      </c>
      <c r="Z8" s="146">
        <f t="shared" ca="1" si="24"/>
        <v>0</v>
      </c>
      <c r="AA8" s="147" t="e">
        <f t="shared" ca="1" si="25"/>
        <v>#VALUE!</v>
      </c>
      <c r="AB8" s="127" t="str">
        <f t="shared" ca="1" si="26"/>
        <v/>
      </c>
      <c r="AC8" s="148" t="str">
        <f t="shared" ca="1" si="27"/>
        <v/>
      </c>
      <c r="AD8" s="149" t="str">
        <f t="shared" ca="1" si="28"/>
        <v/>
      </c>
      <c r="AE8" s="150" t="str">
        <f t="shared" ca="1" si="29"/>
        <v/>
      </c>
      <c r="AF8" s="151" t="str">
        <f t="shared" ca="1" si="30"/>
        <v/>
      </c>
      <c r="AG8" s="152" t="str">
        <f t="shared" ca="1" si="31"/>
        <v/>
      </c>
      <c r="AH8" s="153" t="str">
        <f t="shared" ca="1" si="32"/>
        <v/>
      </c>
      <c r="AI8" s="154" t="str">
        <f t="shared" ca="1" si="33"/>
        <v/>
      </c>
      <c r="AJ8" s="155" t="str">
        <f t="shared" ca="1" si="34"/>
        <v/>
      </c>
      <c r="AK8" s="156" t="str">
        <f t="shared" ca="1" si="35"/>
        <v/>
      </c>
      <c r="AL8" s="157" t="str">
        <f t="shared" ca="1" si="36"/>
        <v/>
      </c>
      <c r="AM8" s="158" t="str">
        <f t="shared" ca="1" si="37"/>
        <v/>
      </c>
      <c r="AN8" s="159" t="str">
        <f t="shared" ca="1" si="38"/>
        <v/>
      </c>
      <c r="AO8" s="160" t="str">
        <f t="shared" ca="1" si="39"/>
        <v/>
      </c>
      <c r="AP8" s="161" t="str">
        <f t="shared" ca="1" si="40"/>
        <v/>
      </c>
      <c r="AQ8" s="162" t="str">
        <f t="shared" ca="1" si="41"/>
        <v/>
      </c>
      <c r="AR8" s="163" t="str">
        <f t="shared" ca="1" si="42"/>
        <v/>
      </c>
      <c r="AS8" s="164" t="str">
        <f t="shared" ca="1" si="43"/>
        <v/>
      </c>
    </row>
    <row r="9" spans="1:45" s="41" customFormat="1" ht="12" customHeight="1" x14ac:dyDescent="0.2">
      <c r="A9" s="25"/>
      <c r="C9" s="36"/>
      <c r="D9" s="36"/>
      <c r="E9" s="36"/>
      <c r="F9" s="36"/>
      <c r="G9" s="36"/>
      <c r="H9" s="36"/>
      <c r="I9" s="42"/>
      <c r="J9" s="266"/>
      <c r="K9" s="43"/>
      <c r="L9" s="267"/>
      <c r="N9" s="25"/>
      <c r="S9" s="125"/>
      <c r="T9" s="125"/>
      <c r="U9" s="125"/>
      <c r="V9" s="178"/>
      <c r="W9" s="178"/>
      <c r="X9" s="185">
        <f t="shared" ca="1" si="22"/>
        <v>0</v>
      </c>
      <c r="Y9" s="131"/>
      <c r="Z9" s="135"/>
      <c r="AA9" s="136"/>
      <c r="AB9" s="132"/>
      <c r="AC9" s="139" t="str">
        <f t="shared" ca="1" si="27"/>
        <v/>
      </c>
      <c r="AD9" s="140" t="str">
        <f t="shared" si="28"/>
        <v/>
      </c>
      <c r="AE9" s="133" t="str">
        <f t="shared" ca="1" si="29"/>
        <v/>
      </c>
      <c r="AF9" s="141" t="str">
        <f t="shared" ca="1" si="30"/>
        <v/>
      </c>
      <c r="AG9" s="142" t="str">
        <f t="shared" ca="1" si="31"/>
        <v/>
      </c>
      <c r="AH9" s="165" t="str">
        <f t="shared" ca="1" si="32"/>
        <v/>
      </c>
      <c r="AI9" s="166" t="str">
        <f t="shared" ca="1" si="33"/>
        <v/>
      </c>
      <c r="AJ9" s="167" t="str">
        <f t="shared" ca="1" si="34"/>
        <v/>
      </c>
      <c r="AK9" s="168" t="str">
        <f t="shared" ca="1" si="35"/>
        <v/>
      </c>
      <c r="AL9" s="169" t="str">
        <f t="shared" ca="1" si="36"/>
        <v/>
      </c>
      <c r="AM9" s="170" t="str">
        <f t="shared" ca="1" si="37"/>
        <v/>
      </c>
      <c r="AN9" s="171" t="str">
        <f t="shared" ca="1" si="38"/>
        <v/>
      </c>
      <c r="AO9" s="172" t="str">
        <f t="shared" ca="1" si="39"/>
        <v/>
      </c>
      <c r="AP9" s="173" t="str">
        <f t="shared" ca="1" si="40"/>
        <v/>
      </c>
      <c r="AQ9" s="174" t="str">
        <f t="shared" ca="1" si="41"/>
        <v/>
      </c>
      <c r="AR9" s="175" t="str">
        <f t="shared" ca="1" si="42"/>
        <v/>
      </c>
      <c r="AS9" s="176" t="str">
        <f t="shared" ca="1" si="43"/>
        <v/>
      </c>
    </row>
    <row r="10" spans="1:45" ht="18" customHeight="1" x14ac:dyDescent="0.2">
      <c r="A10" s="12"/>
      <c r="C10" s="36"/>
      <c r="D10" s="36"/>
      <c r="E10" s="36"/>
      <c r="F10" s="36"/>
      <c r="G10" s="36"/>
      <c r="H10" s="36"/>
      <c r="I10" s="23"/>
      <c r="J10" s="29" t="s">
        <v>4</v>
      </c>
      <c r="K10" s="30"/>
      <c r="L10" s="37" t="e">
        <f ca="1">++Y10</f>
        <v>#VALUE!</v>
      </c>
      <c r="N10" s="12"/>
      <c r="T10" s="125" t="s">
        <v>143</v>
      </c>
      <c r="U10" s="125">
        <f>42/2</f>
        <v>21</v>
      </c>
      <c r="V10" s="178">
        <f ca="1">++IF(INDIRECT("回答シート!" &amp; $T10)="",0,LEN(INDIRECT("回答シート!" &amp; $T10))-LEN(SUBSTITUTE(INDIRECT("回答シート!" &amp; $T10),CHAR(10),""))+1)</f>
        <v>0</v>
      </c>
      <c r="W10" s="178" t="e">
        <f ca="1">++LENB(SUBSTITUTE(L10,CHAR(10),""))/2</f>
        <v>#VALUE!</v>
      </c>
      <c r="X10" s="185">
        <f t="shared" ca="1" si="22"/>
        <v>0</v>
      </c>
      <c r="Y10" s="145" t="e">
        <f t="shared" ca="1" si="23"/>
        <v>#VALUE!</v>
      </c>
      <c r="Z10" s="146">
        <f t="shared" ca="1" si="24"/>
        <v>0</v>
      </c>
      <c r="AA10" s="147" t="e">
        <f t="shared" ca="1" si="25"/>
        <v>#VALUE!</v>
      </c>
      <c r="AB10" s="127" t="str">
        <f t="shared" ca="1" si="26"/>
        <v/>
      </c>
      <c r="AC10" s="148" t="str">
        <f t="shared" ca="1" si="27"/>
        <v/>
      </c>
      <c r="AD10" s="149" t="str">
        <f t="shared" ca="1" si="28"/>
        <v/>
      </c>
      <c r="AE10" s="150" t="str">
        <f t="shared" ca="1" si="29"/>
        <v/>
      </c>
      <c r="AF10" s="151" t="str">
        <f t="shared" ca="1" si="30"/>
        <v/>
      </c>
      <c r="AG10" s="152" t="str">
        <f t="shared" ca="1" si="31"/>
        <v/>
      </c>
      <c r="AH10" s="128" t="str">
        <f t="shared" ca="1" si="32"/>
        <v/>
      </c>
      <c r="AI10" s="137" t="str">
        <f t="shared" ca="1" si="33"/>
        <v/>
      </c>
      <c r="AJ10" s="138" t="str">
        <f t="shared" ca="1" si="34"/>
        <v/>
      </c>
      <c r="AK10" s="128" t="str">
        <f t="shared" ca="1" si="35"/>
        <v/>
      </c>
      <c r="AL10" s="137" t="str">
        <f t="shared" ca="1" si="36"/>
        <v/>
      </c>
      <c r="AM10" s="138" t="str">
        <f t="shared" ca="1" si="37"/>
        <v/>
      </c>
      <c r="AN10" s="128" t="str">
        <f t="shared" ca="1" si="38"/>
        <v/>
      </c>
      <c r="AO10" s="137" t="str">
        <f t="shared" ca="1" si="39"/>
        <v/>
      </c>
      <c r="AP10" s="138" t="str">
        <f t="shared" ca="1" si="40"/>
        <v/>
      </c>
      <c r="AQ10" s="128" t="str">
        <f t="shared" ca="1" si="41"/>
        <v/>
      </c>
      <c r="AR10" s="137" t="str">
        <f t="shared" ca="1" si="42"/>
        <v/>
      </c>
      <c r="AS10" s="138" t="str">
        <f t="shared" ca="1" si="43"/>
        <v/>
      </c>
    </row>
    <row r="11" spans="1:45" ht="18" customHeight="1" x14ac:dyDescent="0.2">
      <c r="A11" s="12"/>
      <c r="C11" s="20"/>
      <c r="D11" s="20"/>
      <c r="E11" s="20"/>
      <c r="F11" s="20"/>
      <c r="G11" s="20"/>
      <c r="H11" s="20"/>
      <c r="I11" s="23"/>
      <c r="J11" s="29" t="s">
        <v>5</v>
      </c>
      <c r="K11" s="30"/>
      <c r="L11" s="40" t="e">
        <f t="shared" ref="L11:L20" ca="1" si="44">++Y11</f>
        <v>#VALUE!</v>
      </c>
      <c r="N11" s="12"/>
      <c r="T11" s="99" t="s">
        <v>144</v>
      </c>
      <c r="U11" s="125">
        <f t="shared" ref="U11:U20" si="45">42/2</f>
        <v>21</v>
      </c>
      <c r="V11" s="178">
        <f t="shared" ref="V11:V20" ca="1" si="46">++IF(INDIRECT("回答シート!" &amp; $T11)="",0,LEN(INDIRECT("回答シート!" &amp; $T11))-LEN(SUBSTITUTE(INDIRECT("回答シート!" &amp; $T11),CHAR(10),""))+1)</f>
        <v>0</v>
      </c>
      <c r="W11" s="178" t="e">
        <f t="shared" ref="W11:W19" ca="1" si="47">++LENB(SUBSTITUTE(L11,CHAR(10),""))/2</f>
        <v>#VALUE!</v>
      </c>
      <c r="X11" s="185">
        <f t="shared" ca="1" si="22"/>
        <v>0</v>
      </c>
      <c r="Y11" s="145" t="e">
        <f t="shared" ca="1" si="23"/>
        <v>#VALUE!</v>
      </c>
      <c r="Z11" s="146">
        <f t="shared" ca="1" si="24"/>
        <v>0</v>
      </c>
      <c r="AA11" s="147" t="e">
        <f t="shared" ca="1" si="25"/>
        <v>#VALUE!</v>
      </c>
      <c r="AB11" s="127" t="str">
        <f t="shared" ca="1" si="26"/>
        <v/>
      </c>
      <c r="AC11" s="148" t="str">
        <f t="shared" ca="1" si="27"/>
        <v/>
      </c>
      <c r="AD11" s="149" t="str">
        <f t="shared" ca="1" si="28"/>
        <v/>
      </c>
      <c r="AE11" s="150" t="str">
        <f t="shared" ca="1" si="29"/>
        <v/>
      </c>
      <c r="AF11" s="151" t="str">
        <f t="shared" ca="1" si="30"/>
        <v/>
      </c>
      <c r="AG11" s="152" t="str">
        <f t="shared" ca="1" si="31"/>
        <v/>
      </c>
      <c r="AH11" s="128" t="str">
        <f t="shared" ca="1" si="32"/>
        <v/>
      </c>
      <c r="AI11" s="137" t="str">
        <f t="shared" ca="1" si="33"/>
        <v/>
      </c>
      <c r="AJ11" s="138" t="str">
        <f t="shared" ca="1" si="34"/>
        <v/>
      </c>
      <c r="AK11" s="128" t="str">
        <f t="shared" ca="1" si="35"/>
        <v/>
      </c>
      <c r="AL11" s="137" t="str">
        <f t="shared" ca="1" si="36"/>
        <v/>
      </c>
      <c r="AM11" s="138" t="str">
        <f t="shared" ca="1" si="37"/>
        <v/>
      </c>
      <c r="AN11" s="128" t="str">
        <f t="shared" ca="1" si="38"/>
        <v/>
      </c>
      <c r="AO11" s="137" t="str">
        <f t="shared" ca="1" si="39"/>
        <v/>
      </c>
      <c r="AP11" s="138" t="str">
        <f t="shared" ca="1" si="40"/>
        <v/>
      </c>
      <c r="AQ11" s="128" t="str">
        <f t="shared" ca="1" si="41"/>
        <v/>
      </c>
      <c r="AR11" s="137" t="str">
        <f t="shared" ca="1" si="42"/>
        <v/>
      </c>
      <c r="AS11" s="138" t="str">
        <f t="shared" ca="1" si="43"/>
        <v/>
      </c>
    </row>
    <row r="12" spans="1:45" ht="18" customHeight="1" x14ac:dyDescent="0.2">
      <c r="A12" s="12"/>
      <c r="C12" s="20"/>
      <c r="D12" s="20"/>
      <c r="E12" s="20"/>
      <c r="F12" s="20"/>
      <c r="G12" s="20"/>
      <c r="H12" s="20"/>
      <c r="I12" s="23"/>
      <c r="J12" s="29" t="s">
        <v>6</v>
      </c>
      <c r="K12" s="30"/>
      <c r="L12" s="40" t="e">
        <f t="shared" ca="1" si="44"/>
        <v>#VALUE!</v>
      </c>
      <c r="N12" s="12"/>
      <c r="T12" s="99" t="s">
        <v>158</v>
      </c>
      <c r="U12" s="125">
        <f t="shared" si="45"/>
        <v>21</v>
      </c>
      <c r="V12" s="178">
        <f t="shared" ca="1" si="46"/>
        <v>0</v>
      </c>
      <c r="W12" s="178" t="e">
        <f t="shared" ca="1" si="47"/>
        <v>#VALUE!</v>
      </c>
      <c r="X12" s="185">
        <f t="shared" ca="1" si="22"/>
        <v>0</v>
      </c>
      <c r="Y12" s="145" t="e">
        <f t="shared" ca="1" si="23"/>
        <v>#VALUE!</v>
      </c>
      <c r="Z12" s="146">
        <f t="shared" ca="1" si="24"/>
        <v>0</v>
      </c>
      <c r="AA12" s="147" t="e">
        <f t="shared" ca="1" si="25"/>
        <v>#VALUE!</v>
      </c>
      <c r="AB12" s="127" t="str">
        <f t="shared" ca="1" si="26"/>
        <v/>
      </c>
      <c r="AC12" s="148" t="str">
        <f t="shared" ca="1" si="27"/>
        <v/>
      </c>
      <c r="AD12" s="149" t="str">
        <f t="shared" ca="1" si="28"/>
        <v/>
      </c>
      <c r="AE12" s="150" t="str">
        <f t="shared" ca="1" si="29"/>
        <v/>
      </c>
      <c r="AF12" s="151" t="str">
        <f t="shared" ca="1" si="30"/>
        <v/>
      </c>
      <c r="AG12" s="152" t="str">
        <f t="shared" ca="1" si="31"/>
        <v/>
      </c>
      <c r="AH12" s="128" t="str">
        <f t="shared" ca="1" si="32"/>
        <v/>
      </c>
      <c r="AI12" s="137" t="str">
        <f t="shared" ca="1" si="33"/>
        <v/>
      </c>
      <c r="AJ12" s="138" t="str">
        <f t="shared" ca="1" si="34"/>
        <v/>
      </c>
      <c r="AK12" s="128" t="str">
        <f t="shared" ca="1" si="35"/>
        <v/>
      </c>
      <c r="AL12" s="137" t="str">
        <f t="shared" ca="1" si="36"/>
        <v/>
      </c>
      <c r="AM12" s="138" t="str">
        <f t="shared" ca="1" si="37"/>
        <v/>
      </c>
      <c r="AN12" s="128" t="str">
        <f t="shared" ca="1" si="38"/>
        <v/>
      </c>
      <c r="AO12" s="137" t="str">
        <f t="shared" ca="1" si="39"/>
        <v/>
      </c>
      <c r="AP12" s="138" t="str">
        <f t="shared" ca="1" si="40"/>
        <v/>
      </c>
      <c r="AQ12" s="128" t="str">
        <f t="shared" ca="1" si="41"/>
        <v/>
      </c>
      <c r="AR12" s="137" t="str">
        <f t="shared" ca="1" si="42"/>
        <v/>
      </c>
      <c r="AS12" s="138" t="str">
        <f t="shared" ca="1" si="43"/>
        <v/>
      </c>
    </row>
    <row r="13" spans="1:45" ht="18" customHeight="1" x14ac:dyDescent="0.2">
      <c r="A13" s="12"/>
      <c r="C13" s="20"/>
      <c r="D13" s="20"/>
      <c r="E13" s="20"/>
      <c r="F13" s="20"/>
      <c r="G13" s="20"/>
      <c r="H13" s="20"/>
      <c r="I13" s="23"/>
      <c r="J13" s="33" t="s">
        <v>68</v>
      </c>
      <c r="K13" s="30"/>
      <c r="L13" s="40" t="e">
        <f t="shared" ca="1" si="44"/>
        <v>#VALUE!</v>
      </c>
      <c r="N13" s="12"/>
      <c r="T13" s="99" t="s">
        <v>159</v>
      </c>
      <c r="U13" s="125">
        <f t="shared" si="45"/>
        <v>21</v>
      </c>
      <c r="V13" s="178">
        <f t="shared" ca="1" si="46"/>
        <v>0</v>
      </c>
      <c r="W13" s="178" t="e">
        <f t="shared" ca="1" si="47"/>
        <v>#VALUE!</v>
      </c>
      <c r="X13" s="185">
        <f t="shared" ca="1" si="22"/>
        <v>0</v>
      </c>
      <c r="Y13" s="145" t="e">
        <f t="shared" ca="1" si="23"/>
        <v>#VALUE!</v>
      </c>
      <c r="Z13" s="146">
        <f t="shared" ca="1" si="24"/>
        <v>0</v>
      </c>
      <c r="AA13" s="147" t="e">
        <f t="shared" ca="1" si="25"/>
        <v>#VALUE!</v>
      </c>
      <c r="AB13" s="127" t="str">
        <f t="shared" ca="1" si="26"/>
        <v/>
      </c>
      <c r="AC13" s="148" t="str">
        <f t="shared" ca="1" si="27"/>
        <v/>
      </c>
      <c r="AD13" s="149" t="str">
        <f t="shared" ca="1" si="28"/>
        <v/>
      </c>
      <c r="AE13" s="150" t="str">
        <f t="shared" ca="1" si="29"/>
        <v/>
      </c>
      <c r="AF13" s="151" t="str">
        <f t="shared" ca="1" si="30"/>
        <v/>
      </c>
      <c r="AG13" s="152" t="str">
        <f t="shared" ca="1" si="31"/>
        <v/>
      </c>
      <c r="AH13" s="128" t="str">
        <f t="shared" ca="1" si="32"/>
        <v/>
      </c>
      <c r="AI13" s="137" t="str">
        <f t="shared" ca="1" si="33"/>
        <v/>
      </c>
      <c r="AJ13" s="138" t="str">
        <f t="shared" ca="1" si="34"/>
        <v/>
      </c>
      <c r="AK13" s="128" t="str">
        <f t="shared" ca="1" si="35"/>
        <v/>
      </c>
      <c r="AL13" s="137" t="str">
        <f t="shared" ca="1" si="36"/>
        <v/>
      </c>
      <c r="AM13" s="138" t="str">
        <f t="shared" ca="1" si="37"/>
        <v/>
      </c>
      <c r="AN13" s="128" t="str">
        <f t="shared" ca="1" si="38"/>
        <v/>
      </c>
      <c r="AO13" s="137" t="str">
        <f t="shared" ca="1" si="39"/>
        <v/>
      </c>
      <c r="AP13" s="138" t="str">
        <f t="shared" ca="1" si="40"/>
        <v/>
      </c>
      <c r="AQ13" s="128" t="str">
        <f t="shared" ca="1" si="41"/>
        <v/>
      </c>
      <c r="AR13" s="137" t="str">
        <f t="shared" ca="1" si="42"/>
        <v/>
      </c>
      <c r="AS13" s="138" t="str">
        <f t="shared" ca="1" si="43"/>
        <v/>
      </c>
    </row>
    <row r="14" spans="1:45" ht="18" customHeight="1" x14ac:dyDescent="0.2">
      <c r="A14" s="12"/>
      <c r="C14" s="20"/>
      <c r="D14" s="20"/>
      <c r="E14" s="20"/>
      <c r="F14" s="20"/>
      <c r="G14" s="20"/>
      <c r="H14" s="20"/>
      <c r="I14" s="23"/>
      <c r="J14" s="29" t="s">
        <v>7</v>
      </c>
      <c r="K14" s="30"/>
      <c r="L14" s="40" t="e">
        <f t="shared" ca="1" si="44"/>
        <v>#VALUE!</v>
      </c>
      <c r="N14" s="12"/>
      <c r="T14" s="99" t="s">
        <v>160</v>
      </c>
      <c r="U14" s="125">
        <f t="shared" si="45"/>
        <v>21</v>
      </c>
      <c r="V14" s="178">
        <f t="shared" ca="1" si="46"/>
        <v>0</v>
      </c>
      <c r="W14" s="178" t="e">
        <f t="shared" ca="1" si="47"/>
        <v>#VALUE!</v>
      </c>
      <c r="X14" s="185">
        <f t="shared" ca="1" si="22"/>
        <v>0</v>
      </c>
      <c r="Y14" s="145" t="e">
        <f t="shared" ca="1" si="23"/>
        <v>#VALUE!</v>
      </c>
      <c r="Z14" s="146">
        <f t="shared" ca="1" si="24"/>
        <v>0</v>
      </c>
      <c r="AA14" s="147" t="e">
        <f t="shared" ca="1" si="25"/>
        <v>#VALUE!</v>
      </c>
      <c r="AB14" s="127" t="str">
        <f t="shared" ca="1" si="26"/>
        <v/>
      </c>
      <c r="AC14" s="148" t="str">
        <f t="shared" ca="1" si="27"/>
        <v/>
      </c>
      <c r="AD14" s="149" t="str">
        <f t="shared" ca="1" si="28"/>
        <v/>
      </c>
      <c r="AE14" s="150" t="str">
        <f t="shared" ca="1" si="29"/>
        <v/>
      </c>
      <c r="AF14" s="151" t="str">
        <f t="shared" ca="1" si="30"/>
        <v/>
      </c>
      <c r="AG14" s="152" t="str">
        <f t="shared" ca="1" si="31"/>
        <v/>
      </c>
      <c r="AH14" s="128" t="str">
        <f t="shared" ca="1" si="32"/>
        <v/>
      </c>
      <c r="AI14" s="137" t="str">
        <f t="shared" ca="1" si="33"/>
        <v/>
      </c>
      <c r="AJ14" s="138" t="str">
        <f t="shared" ca="1" si="34"/>
        <v/>
      </c>
      <c r="AK14" s="128" t="str">
        <f t="shared" ca="1" si="35"/>
        <v/>
      </c>
      <c r="AL14" s="137" t="str">
        <f t="shared" ca="1" si="36"/>
        <v/>
      </c>
      <c r="AM14" s="138" t="str">
        <f t="shared" ca="1" si="37"/>
        <v/>
      </c>
      <c r="AN14" s="128" t="str">
        <f t="shared" ca="1" si="38"/>
        <v/>
      </c>
      <c r="AO14" s="137" t="str">
        <f t="shared" ca="1" si="39"/>
        <v/>
      </c>
      <c r="AP14" s="138" t="str">
        <f t="shared" ca="1" si="40"/>
        <v/>
      </c>
      <c r="AQ14" s="128" t="str">
        <f t="shared" ca="1" si="41"/>
        <v/>
      </c>
      <c r="AR14" s="137" t="str">
        <f t="shared" ca="1" si="42"/>
        <v/>
      </c>
      <c r="AS14" s="138" t="str">
        <f t="shared" ca="1" si="43"/>
        <v/>
      </c>
    </row>
    <row r="15" spans="1:45" ht="18" customHeight="1" x14ac:dyDescent="0.2">
      <c r="A15" s="12"/>
      <c r="C15" s="20"/>
      <c r="D15" s="20"/>
      <c r="E15" s="20"/>
      <c r="F15" s="20"/>
      <c r="G15" s="20"/>
      <c r="H15" s="20"/>
      <c r="I15" s="23"/>
      <c r="J15" s="29" t="s">
        <v>8</v>
      </c>
      <c r="K15" s="30"/>
      <c r="L15" s="40" t="e">
        <f t="shared" ca="1" si="44"/>
        <v>#VALUE!</v>
      </c>
      <c r="N15" s="12"/>
      <c r="T15" s="99" t="s">
        <v>161</v>
      </c>
      <c r="U15" s="125">
        <f t="shared" si="45"/>
        <v>21</v>
      </c>
      <c r="V15" s="178">
        <f t="shared" ca="1" si="46"/>
        <v>0</v>
      </c>
      <c r="W15" s="178" t="e">
        <f t="shared" ca="1" si="47"/>
        <v>#VALUE!</v>
      </c>
      <c r="X15" s="185">
        <f t="shared" ca="1" si="22"/>
        <v>0</v>
      </c>
      <c r="Y15" s="145" t="e">
        <f t="shared" ca="1" si="23"/>
        <v>#VALUE!</v>
      </c>
      <c r="Z15" s="146">
        <f t="shared" ca="1" si="24"/>
        <v>0</v>
      </c>
      <c r="AA15" s="147" t="e">
        <f t="shared" ca="1" si="25"/>
        <v>#VALUE!</v>
      </c>
      <c r="AB15" s="127" t="str">
        <f t="shared" ca="1" si="26"/>
        <v/>
      </c>
      <c r="AC15" s="148" t="str">
        <f t="shared" ca="1" si="27"/>
        <v/>
      </c>
      <c r="AD15" s="149" t="str">
        <f t="shared" ca="1" si="28"/>
        <v/>
      </c>
      <c r="AE15" s="150" t="str">
        <f t="shared" ca="1" si="29"/>
        <v/>
      </c>
      <c r="AF15" s="151" t="str">
        <f t="shared" ca="1" si="30"/>
        <v/>
      </c>
      <c r="AG15" s="152" t="str">
        <f t="shared" ca="1" si="31"/>
        <v/>
      </c>
      <c r="AH15" s="128" t="str">
        <f t="shared" ca="1" si="32"/>
        <v/>
      </c>
      <c r="AI15" s="137" t="str">
        <f t="shared" ca="1" si="33"/>
        <v/>
      </c>
      <c r="AJ15" s="138" t="str">
        <f t="shared" ca="1" si="34"/>
        <v/>
      </c>
      <c r="AK15" s="128" t="str">
        <f t="shared" ca="1" si="35"/>
        <v/>
      </c>
      <c r="AL15" s="137" t="str">
        <f t="shared" ca="1" si="36"/>
        <v/>
      </c>
      <c r="AM15" s="138" t="str">
        <f t="shared" ca="1" si="37"/>
        <v/>
      </c>
      <c r="AN15" s="128" t="str">
        <f t="shared" ca="1" si="38"/>
        <v/>
      </c>
      <c r="AO15" s="137" t="str">
        <f t="shared" ca="1" si="39"/>
        <v/>
      </c>
      <c r="AP15" s="138" t="str">
        <f t="shared" ca="1" si="40"/>
        <v/>
      </c>
      <c r="AQ15" s="128" t="str">
        <f t="shared" ca="1" si="41"/>
        <v/>
      </c>
      <c r="AR15" s="137" t="str">
        <f t="shared" ca="1" si="42"/>
        <v/>
      </c>
      <c r="AS15" s="138" t="str">
        <f t="shared" ca="1" si="43"/>
        <v/>
      </c>
    </row>
    <row r="16" spans="1:45" ht="18" customHeight="1" x14ac:dyDescent="0.2">
      <c r="A16" s="12"/>
      <c r="C16" s="20"/>
      <c r="D16" s="20"/>
      <c r="E16" s="20"/>
      <c r="F16" s="20"/>
      <c r="G16" s="20"/>
      <c r="H16" s="20"/>
      <c r="I16" s="23"/>
      <c r="J16" s="29" t="s">
        <v>9</v>
      </c>
      <c r="K16" s="30"/>
      <c r="L16" s="40" t="e">
        <f t="shared" ca="1" si="44"/>
        <v>#VALUE!</v>
      </c>
      <c r="N16" s="12"/>
      <c r="T16" s="99" t="s">
        <v>162</v>
      </c>
      <c r="U16" s="125">
        <f t="shared" si="45"/>
        <v>21</v>
      </c>
      <c r="V16" s="178">
        <f t="shared" ca="1" si="46"/>
        <v>0</v>
      </c>
      <c r="W16" s="178" t="e">
        <f t="shared" ca="1" si="47"/>
        <v>#VALUE!</v>
      </c>
      <c r="X16" s="185">
        <f t="shared" ca="1" si="22"/>
        <v>0</v>
      </c>
      <c r="Y16" s="145" t="e">
        <f t="shared" ca="1" si="23"/>
        <v>#VALUE!</v>
      </c>
      <c r="Z16" s="146">
        <f t="shared" ca="1" si="24"/>
        <v>0</v>
      </c>
      <c r="AA16" s="147" t="e">
        <f t="shared" ca="1" si="25"/>
        <v>#VALUE!</v>
      </c>
      <c r="AB16" s="127" t="str">
        <f t="shared" ca="1" si="26"/>
        <v/>
      </c>
      <c r="AC16" s="148" t="str">
        <f t="shared" ca="1" si="27"/>
        <v/>
      </c>
      <c r="AD16" s="149" t="str">
        <f t="shared" ca="1" si="28"/>
        <v/>
      </c>
      <c r="AE16" s="150" t="str">
        <f t="shared" ca="1" si="29"/>
        <v/>
      </c>
      <c r="AF16" s="151" t="str">
        <f t="shared" ca="1" si="30"/>
        <v/>
      </c>
      <c r="AG16" s="152" t="str">
        <f t="shared" ca="1" si="31"/>
        <v/>
      </c>
      <c r="AH16" s="128" t="str">
        <f t="shared" ca="1" si="32"/>
        <v/>
      </c>
      <c r="AI16" s="137" t="str">
        <f t="shared" ca="1" si="33"/>
        <v/>
      </c>
      <c r="AJ16" s="138" t="str">
        <f t="shared" ca="1" si="34"/>
        <v/>
      </c>
      <c r="AK16" s="128" t="str">
        <f t="shared" ca="1" si="35"/>
        <v/>
      </c>
      <c r="AL16" s="137" t="str">
        <f t="shared" ca="1" si="36"/>
        <v/>
      </c>
      <c r="AM16" s="138" t="str">
        <f t="shared" ca="1" si="37"/>
        <v/>
      </c>
      <c r="AN16" s="128" t="str">
        <f t="shared" ca="1" si="38"/>
        <v/>
      </c>
      <c r="AO16" s="137" t="str">
        <f t="shared" ca="1" si="39"/>
        <v/>
      </c>
      <c r="AP16" s="138" t="str">
        <f t="shared" ca="1" si="40"/>
        <v/>
      </c>
      <c r="AQ16" s="128" t="str">
        <f t="shared" ca="1" si="41"/>
        <v/>
      </c>
      <c r="AR16" s="137" t="str">
        <f t="shared" ca="1" si="42"/>
        <v/>
      </c>
      <c r="AS16" s="138" t="str">
        <f t="shared" ca="1" si="43"/>
        <v/>
      </c>
    </row>
    <row r="17" spans="1:45" ht="18" customHeight="1" x14ac:dyDescent="0.2">
      <c r="A17" s="12"/>
      <c r="C17" s="20"/>
      <c r="D17" s="20"/>
      <c r="E17" s="20"/>
      <c r="F17" s="20"/>
      <c r="G17" s="20"/>
      <c r="H17" s="20"/>
      <c r="I17" s="23"/>
      <c r="J17" s="29" t="s">
        <v>10</v>
      </c>
      <c r="K17" s="30"/>
      <c r="L17" s="40" t="e">
        <f t="shared" ca="1" si="44"/>
        <v>#VALUE!</v>
      </c>
      <c r="N17" s="12"/>
      <c r="T17" s="99" t="s">
        <v>163</v>
      </c>
      <c r="U17" s="125">
        <f t="shared" si="45"/>
        <v>21</v>
      </c>
      <c r="V17" s="178">
        <f t="shared" ca="1" si="46"/>
        <v>0</v>
      </c>
      <c r="W17" s="178" t="e">
        <f t="shared" ca="1" si="47"/>
        <v>#VALUE!</v>
      </c>
      <c r="X17" s="185">
        <f t="shared" ca="1" si="22"/>
        <v>0</v>
      </c>
      <c r="Y17" s="145" t="e">
        <f t="shared" ca="1" si="23"/>
        <v>#VALUE!</v>
      </c>
      <c r="Z17" s="146">
        <f t="shared" ca="1" si="24"/>
        <v>0</v>
      </c>
      <c r="AA17" s="147" t="e">
        <f t="shared" ca="1" si="25"/>
        <v>#VALUE!</v>
      </c>
      <c r="AB17" s="127" t="str">
        <f t="shared" ca="1" si="26"/>
        <v/>
      </c>
      <c r="AC17" s="148" t="str">
        <f t="shared" ca="1" si="27"/>
        <v/>
      </c>
      <c r="AD17" s="149" t="str">
        <f t="shared" ca="1" si="28"/>
        <v/>
      </c>
      <c r="AE17" s="150" t="str">
        <f t="shared" ca="1" si="29"/>
        <v/>
      </c>
      <c r="AF17" s="151" t="str">
        <f t="shared" ca="1" si="30"/>
        <v/>
      </c>
      <c r="AG17" s="152" t="str">
        <f t="shared" ca="1" si="31"/>
        <v/>
      </c>
      <c r="AH17" s="128" t="str">
        <f t="shared" ca="1" si="32"/>
        <v/>
      </c>
      <c r="AI17" s="137" t="str">
        <f t="shared" ca="1" si="33"/>
        <v/>
      </c>
      <c r="AJ17" s="138" t="str">
        <f t="shared" ca="1" si="34"/>
        <v/>
      </c>
      <c r="AK17" s="128" t="str">
        <f t="shared" ca="1" si="35"/>
        <v/>
      </c>
      <c r="AL17" s="137" t="str">
        <f t="shared" ca="1" si="36"/>
        <v/>
      </c>
      <c r="AM17" s="138" t="str">
        <f t="shared" ca="1" si="37"/>
        <v/>
      </c>
      <c r="AN17" s="128" t="str">
        <f t="shared" ca="1" si="38"/>
        <v/>
      </c>
      <c r="AO17" s="137" t="str">
        <f t="shared" ca="1" si="39"/>
        <v/>
      </c>
      <c r="AP17" s="138" t="str">
        <f t="shared" ca="1" si="40"/>
        <v/>
      </c>
      <c r="AQ17" s="128" t="str">
        <f t="shared" ca="1" si="41"/>
        <v/>
      </c>
      <c r="AR17" s="137" t="str">
        <f t="shared" ca="1" si="42"/>
        <v/>
      </c>
      <c r="AS17" s="138" t="str">
        <f t="shared" ca="1" si="43"/>
        <v/>
      </c>
    </row>
    <row r="18" spans="1:45" ht="20.100000000000001" customHeight="1" x14ac:dyDescent="0.2">
      <c r="A18" s="12"/>
      <c r="C18" s="20"/>
      <c r="D18" s="20"/>
      <c r="E18" s="20"/>
      <c r="F18" s="20"/>
      <c r="G18" s="20"/>
      <c r="H18" s="20"/>
      <c r="I18" s="23"/>
      <c r="J18" s="29" t="s">
        <v>0</v>
      </c>
      <c r="K18" s="30"/>
      <c r="L18" s="40" t="e">
        <f t="shared" ca="1" si="44"/>
        <v>#VALUE!</v>
      </c>
      <c r="N18" s="12"/>
      <c r="T18" s="99" t="s">
        <v>164</v>
      </c>
      <c r="U18" s="125">
        <f t="shared" si="45"/>
        <v>21</v>
      </c>
      <c r="V18" s="178">
        <f t="shared" ca="1" si="46"/>
        <v>0</v>
      </c>
      <c r="W18" s="178" t="e">
        <f t="shared" ca="1" si="47"/>
        <v>#VALUE!</v>
      </c>
      <c r="X18" s="185">
        <f t="shared" ca="1" si="22"/>
        <v>0</v>
      </c>
      <c r="Y18" s="145" t="e">
        <f t="shared" ca="1" si="23"/>
        <v>#VALUE!</v>
      </c>
      <c r="Z18" s="146">
        <f t="shared" ca="1" si="24"/>
        <v>0</v>
      </c>
      <c r="AA18" s="147" t="e">
        <f t="shared" ca="1" si="25"/>
        <v>#VALUE!</v>
      </c>
      <c r="AB18" s="127" t="str">
        <f t="shared" ca="1" si="26"/>
        <v/>
      </c>
      <c r="AC18" s="148" t="str">
        <f t="shared" ca="1" si="27"/>
        <v/>
      </c>
      <c r="AD18" s="149" t="str">
        <f t="shared" ca="1" si="28"/>
        <v/>
      </c>
      <c r="AE18" s="150" t="str">
        <f t="shared" ca="1" si="29"/>
        <v/>
      </c>
      <c r="AF18" s="151" t="str">
        <f t="shared" ca="1" si="30"/>
        <v/>
      </c>
      <c r="AG18" s="152" t="str">
        <f t="shared" ca="1" si="31"/>
        <v/>
      </c>
      <c r="AH18" s="128" t="str">
        <f t="shared" ca="1" si="32"/>
        <v/>
      </c>
      <c r="AI18" s="137" t="str">
        <f t="shared" ca="1" si="33"/>
        <v/>
      </c>
      <c r="AJ18" s="138" t="str">
        <f t="shared" ca="1" si="34"/>
        <v/>
      </c>
      <c r="AK18" s="128" t="str">
        <f t="shared" ca="1" si="35"/>
        <v/>
      </c>
      <c r="AL18" s="137" t="str">
        <f t="shared" ca="1" si="36"/>
        <v/>
      </c>
      <c r="AM18" s="138" t="str">
        <f t="shared" ca="1" si="37"/>
        <v/>
      </c>
      <c r="AN18" s="128" t="str">
        <f t="shared" ca="1" si="38"/>
        <v/>
      </c>
      <c r="AO18" s="137" t="str">
        <f t="shared" ca="1" si="39"/>
        <v/>
      </c>
      <c r="AP18" s="138" t="str">
        <f t="shared" ca="1" si="40"/>
        <v/>
      </c>
      <c r="AQ18" s="128" t="str">
        <f t="shared" ca="1" si="41"/>
        <v/>
      </c>
      <c r="AR18" s="137" t="str">
        <f t="shared" ca="1" si="42"/>
        <v/>
      </c>
      <c r="AS18" s="138" t="str">
        <f t="shared" ca="1" si="43"/>
        <v/>
      </c>
    </row>
    <row r="19" spans="1:45" ht="36" customHeight="1" x14ac:dyDescent="0.2">
      <c r="A19" s="12"/>
      <c r="C19" s="20"/>
      <c r="D19" s="20"/>
      <c r="E19" s="20"/>
      <c r="F19" s="20"/>
      <c r="G19" s="20"/>
      <c r="H19" s="20"/>
      <c r="I19" s="23"/>
      <c r="J19" s="183" t="s">
        <v>1</v>
      </c>
      <c r="K19" s="30"/>
      <c r="L19" s="184" t="e">
        <f t="shared" ca="1" si="44"/>
        <v>#VALUE!</v>
      </c>
      <c r="N19" s="12"/>
      <c r="T19" s="99" t="s">
        <v>165</v>
      </c>
      <c r="U19" s="125">
        <f t="shared" si="45"/>
        <v>21</v>
      </c>
      <c r="V19" s="178">
        <f t="shared" ca="1" si="46"/>
        <v>0</v>
      </c>
      <c r="W19" s="178" t="e">
        <f t="shared" ca="1" si="47"/>
        <v>#VALUE!</v>
      </c>
      <c r="X19" s="185">
        <f t="shared" ca="1" si="22"/>
        <v>0</v>
      </c>
      <c r="Y19" s="145" t="e">
        <f t="shared" ca="1" si="23"/>
        <v>#VALUE!</v>
      </c>
      <c r="Z19" s="146">
        <f t="shared" ca="1" si="24"/>
        <v>0</v>
      </c>
      <c r="AA19" s="147" t="e">
        <f t="shared" ca="1" si="25"/>
        <v>#VALUE!</v>
      </c>
      <c r="AB19" s="127" t="str">
        <f t="shared" ca="1" si="26"/>
        <v/>
      </c>
      <c r="AC19" s="148" t="str">
        <f t="shared" ca="1" si="27"/>
        <v/>
      </c>
      <c r="AD19" s="149" t="str">
        <f t="shared" ca="1" si="28"/>
        <v/>
      </c>
      <c r="AE19" s="150" t="str">
        <f t="shared" ca="1" si="29"/>
        <v/>
      </c>
      <c r="AF19" s="151" t="str">
        <f t="shared" ca="1" si="30"/>
        <v/>
      </c>
      <c r="AG19" s="152" t="str">
        <f t="shared" ca="1" si="31"/>
        <v/>
      </c>
      <c r="AH19" s="128" t="str">
        <f t="shared" ca="1" si="32"/>
        <v/>
      </c>
      <c r="AI19" s="137" t="str">
        <f t="shared" ca="1" si="33"/>
        <v/>
      </c>
      <c r="AJ19" s="138" t="str">
        <f t="shared" ca="1" si="34"/>
        <v/>
      </c>
      <c r="AK19" s="128" t="str">
        <f t="shared" ca="1" si="35"/>
        <v/>
      </c>
      <c r="AL19" s="137" t="str">
        <f t="shared" ca="1" si="36"/>
        <v/>
      </c>
      <c r="AM19" s="138" t="str">
        <f t="shared" ca="1" si="37"/>
        <v/>
      </c>
      <c r="AN19" s="128" t="str">
        <f t="shared" ca="1" si="38"/>
        <v/>
      </c>
      <c r="AO19" s="137" t="str">
        <f t="shared" ca="1" si="39"/>
        <v/>
      </c>
      <c r="AP19" s="138" t="str">
        <f t="shared" ca="1" si="40"/>
        <v/>
      </c>
      <c r="AQ19" s="128" t="str">
        <f t="shared" ca="1" si="41"/>
        <v/>
      </c>
      <c r="AR19" s="137" t="str">
        <f t="shared" ca="1" si="42"/>
        <v/>
      </c>
      <c r="AS19" s="138" t="str">
        <f t="shared" ca="1" si="43"/>
        <v/>
      </c>
    </row>
    <row r="20" spans="1:45" ht="52.5" customHeight="1" x14ac:dyDescent="0.2">
      <c r="A20" s="12"/>
      <c r="C20" s="20"/>
      <c r="D20" s="20"/>
      <c r="E20" s="20"/>
      <c r="F20" s="20"/>
      <c r="G20" s="20"/>
      <c r="H20" s="20"/>
      <c r="I20" s="23"/>
      <c r="J20" s="183" t="s">
        <v>11</v>
      </c>
      <c r="K20" s="30"/>
      <c r="L20" s="184" t="e">
        <f t="shared" ca="1" si="44"/>
        <v>#VALUE!</v>
      </c>
      <c r="N20" s="12"/>
      <c r="T20" s="99" t="s">
        <v>157</v>
      </c>
      <c r="U20" s="125">
        <f t="shared" si="45"/>
        <v>21</v>
      </c>
      <c r="V20" s="178">
        <f t="shared" ca="1" si="46"/>
        <v>0</v>
      </c>
      <c r="W20" s="178" t="e">
        <f t="shared" ref="W20" ca="1" si="48">++LENB(SUBSTITUTE(L20,CHAR(10),""))/2</f>
        <v>#VALUE!</v>
      </c>
      <c r="X20" s="185">
        <f t="shared" ref="X20" ca="1" si="49">++_xlfn.AGGREGATE(9,6,AA20,AD20,AG20,AJ20,AM20,AP20,AS20)</f>
        <v>0</v>
      </c>
      <c r="Y20" s="145" t="e">
        <f ca="1">++IF(Z20&lt;&gt;"",MID(INDIRECT("回答シート!" &amp; $T20),1,Z20-1),"")</f>
        <v>#VALUE!</v>
      </c>
      <c r="Z20" s="146">
        <f t="shared" ref="Z20" ca="1" si="50">++IF($V20&gt;$Y$1,SEARCH(CHAR(10),INDIRECT("回答シート!" &amp; $T20),1),LEN(INDIRECT("回答シート!" &amp; $T20)))</f>
        <v>0</v>
      </c>
      <c r="AA20" s="147" t="e">
        <f ca="1">++IF(Y20="","",
      IF($V20=Y$1,LENB(Y20)/2,                       N("抽出行が最終行の場合の処理を含め、１行の場合の処理")+
      IF(LENB(Y20)&gt;$U20*2,                           N("全半別文字数が指定文字数を超えていた場合、２行目に行く")+
      IF(MOD(LEN(Y20),$U20)=0,
        ($U20*QUOTIENT(LEN(Y20),$U20)),              N("U4=1行MAX")+
        ($U20*QUOTIENT(LEN(Y20),$U20)+$U20)),
      $U20                                          +N("18文字を超えていなければ、そのまま表示")
)))</f>
        <v>#VALUE!</v>
      </c>
      <c r="AB20" s="127" t="str">
        <f ca="1">++IF(AC20&lt;&gt;"",MID(INDIRECT("回答シート!" &amp; $T20),Z20+1,(AC20-1)-(Z20+1)+1),"")</f>
        <v/>
      </c>
      <c r="AC20" s="148" t="str">
        <f ca="1">++IF(V20&gt;2,SEARCH(CHAR(10),INDIRECT("回答シート!" &amp; $T20),Z20+1),IF(V20=2,LEN(INDIRECT("回答シート!" &amp; $T20))+$Y$1,""))</f>
        <v/>
      </c>
      <c r="AD20" s="149" t="str">
        <f ca="1">++IF(AB20="","",
      IF($V20=AB$1,LENB(AB20)/2,                       N("抽出行が最終行の場合の処理を含め、１行の場合の処理")+
      IF(LENB(AB20)&gt;$U20*2,                           N("全半別文字数が指定文字数を超えていた場合、２行目に行く")+
      IF(MOD(LEN(AB20),$U20)=0,
        ($U20*QUOTIENT(LEN(AB20),$U20)),              N("U4=1行MAX")+
        ($U20*QUOTIENT(LEN(AB20),$U20)+$U20)),
      $U20                                          +N("18文字を超えていなければ、そのまま表示")
)))</f>
        <v/>
      </c>
      <c r="AE20" s="150" t="str">
        <f ca="1">++IF(AF20&lt;&gt;"",MID(INDIRECT("回答シート!" &amp; $T20),AC20+1,(AF20-1)-(AC20+1)+1),"")</f>
        <v/>
      </c>
      <c r="AF20" s="151" t="str">
        <f ca="1">++IF(V20&gt;3,SEARCH(CHAR(10),INDIRECT("回答シート!" &amp; $T20),AC20+1),IF(V20=3,LEN(INDIRECT("回答シート!" &amp; $T20))+$AB$1,""))</f>
        <v/>
      </c>
      <c r="AG20" s="152" t="str">
        <f ca="1">++IF(AE20="","",
      IF($V20=AE$1,LENB(AE20)/2,                       N("抽出行が最終行の場合の処理を含め、１行の場合の処理")+
      IF(LENB(AE20)&gt;$U20*2,                           N("全半別文字数が指定文字数を超えていた場合、２行目に行く")+
      IF(MOD(LEN(AE20),$U20)=0,
        ($U20*QUOTIENT(LEN(AE20),$U20)),              N("U4=1行MAX")+
        ($U20*QUOTIENT(LEN(AE20),$U20)+$U20)),
      $U20                                          +N("18文字を超えていなければ、そのまま表示")
)))</f>
        <v/>
      </c>
      <c r="AH20" s="128" t="str">
        <f ca="1">++IF(AI20&lt;&gt;"",MID(INDIRECT("回答シート!" &amp; $T20),AF20+1,(AI20-1)-(AF20+1)+1),"")</f>
        <v/>
      </c>
      <c r="AI20" s="137" t="str">
        <f ca="1">++IF(V20&gt;4,SEARCH(CHAR(10),INDIRECT("回答シート!" &amp; $T20),AF20+1),IF(V20=4,LEN(INDIRECT("回答シート!" &amp; $T20))+$AE$1,""))</f>
        <v/>
      </c>
      <c r="AJ20" s="138" t="str">
        <f ca="1">++IF(AH20="","",
      IF($V20=AH$1,LENB(AH20)/2,                       N("抽出行が最終行の場合の処理を含め、１行の場合の処理")+
      IF(LENB(AH20)&gt;$U20*2,                           N("全半別文字数が指定文字数を超えていた場合、２行目に行く")+
      IF(MOD(LEN(AH20),$U20)=0,
        ($U20*QUOTIENT(LEN(AH20),$U20)),              N("U4=1行MAX")+
        ($U20*QUOTIENT(LEN(AH20),$U20)+$U20)),
      $U20                                          +N("18文字を超えていなければ、そのまま表示")
)))</f>
        <v/>
      </c>
      <c r="AK20" s="128" t="str">
        <f ca="1">++IF(AL20&lt;&gt;"",MID(INDIRECT("回答シート!" &amp; $T20),AI20+1,(AL20-1)-(AI20+1)+1),"")</f>
        <v/>
      </c>
      <c r="AL20" s="137" t="str">
        <f ca="1">++IF(V20&gt;5,SEARCH(CHAR(10),INDIRECT("回答シート!" &amp; $T20),AI20+1),IF(V20=5,LEN(INDIRECT("回答シート!" &amp; $T20))+$AH$1,""))</f>
        <v/>
      </c>
      <c r="AM20" s="138" t="str">
        <f ca="1">++IF(AK20="","",
      IF($V20=AK$1,LENB(AK20)/2,                       N("抽出行が最終行の場合の処理を含め、１行の場合の処理")+
      IF(LENB(AK20)&gt;$U20*2,                           N("全半別文字数が指定文字数を超えていた場合、２行目に行く")+
      IF(MOD(LEN(AK20),$U20)=0,
        ($U20*QUOTIENT(LEN(AK20),$U20)),              N("U4=1行MAX")+
        ($U20*QUOTIENT(LEN(AK20),$U20)+$U20)),
      $U20                                          +N("18文字を超えていなければ、そのまま表示")
)))</f>
        <v/>
      </c>
      <c r="AN20" s="128" t="str">
        <f ca="1">++IF(AO20&lt;&gt;"",MID(INDIRECT("回答シート!" &amp; $T20),AL20+1,(AO20-1)-(AL20+1)+1),"")</f>
        <v/>
      </c>
      <c r="AO20" s="137" t="str">
        <f ca="1">++IF(V20&gt;6,SEARCH(CHAR(10),INDIRECT("回答シート!" &amp; $T20),AL20+1),IF(V20=6,LEN(INDIRECT("回答シート!" &amp; $T20))+$AH$1,""))</f>
        <v/>
      </c>
      <c r="AP20" s="138" t="str">
        <f ca="1">++IF(AN20="","",
      IF($V20=AN$1,LENB(AN20)/2,                       N("抽出行が最終行の場合の処理を含め、１行の場合の処理")+
      IF(LENB(AN20)&gt;$U20*2,                           N("全半別文字数が指定文字数を超えていた場合、２行目に行く")+
      IF(MOD(LEN(AN20),$U20)=0,
        ($U20*QUOTIENT(LEN(AN20),$U20)),              N("U4=1行MAX")+
        ($U20*QUOTIENT(LEN(AN20),$U20)+$U20)),
      $U20                                          +N("18文字を超えていなければ、そのまま表示")
)))</f>
        <v/>
      </c>
      <c r="AQ20" s="128" t="str">
        <f ca="1">++IF(AR20&lt;&gt;"",MID(INDIRECT("回答シート!" &amp; $T20),AO20+1,(AR20-1)-(AO20+1)+1),"")</f>
        <v/>
      </c>
      <c r="AR20" s="137" t="str">
        <f ca="1">++IF($V20&gt;7,SEARCH(CHAR(10),INDIRECT("回答シート!" &amp; $T20),AO20+1),IF($V20=7,LEN(INDIRECT("回答シート!" &amp; $T20))+$AH$1,""))</f>
        <v/>
      </c>
      <c r="AS20" s="138" t="str">
        <f ca="1">++IF(AQ20="","",
      IF($V20=AQ$1,LENB(AQ20)/2,                       N("抽出行が最終行の場合の処理を含め、１行の場合の処理")+
      IF(LENB(AQ20)&gt;$U20*2,                           N("全半別文字数が指定文字数を超えていた場合、２行目に行く")+
      IF(MOD(LEN(AQ20),$U20)=0,
        ($U20*QUOTIENT(LEN(AQ20),$U20)),              N("U4=1行MAX")+
        ($U20*QUOTIENT(LEN(AQ20),$U20)+$U20)),
      $U20                                          +N("18文字を超えていなければ、そのまま表示")
)))</f>
        <v/>
      </c>
    </row>
    <row r="21" spans="1:45" ht="18" customHeight="1" x14ac:dyDescent="0.2">
      <c r="A21" s="12"/>
      <c r="C21" s="20"/>
      <c r="D21" s="20"/>
      <c r="E21" s="20"/>
      <c r="F21" s="20"/>
      <c r="G21" s="20"/>
      <c r="H21" s="20"/>
      <c r="I21" s="23"/>
      <c r="J21" s="29" t="s">
        <v>69</v>
      </c>
      <c r="K21" s="30"/>
      <c r="L21" s="39" t="s">
        <v>112</v>
      </c>
      <c r="N21" s="12"/>
      <c r="Y21" s="204"/>
      <c r="Z21" s="202"/>
      <c r="AA21" s="203"/>
      <c r="AB21" s="204"/>
      <c r="AC21" s="202"/>
      <c r="AD21" s="203"/>
      <c r="AE21" s="204"/>
      <c r="AF21" s="202"/>
      <c r="AG21" s="203"/>
      <c r="AH21" s="204"/>
      <c r="AI21" s="202"/>
      <c r="AJ21" s="203"/>
      <c r="AK21" s="204"/>
      <c r="AL21" s="202"/>
      <c r="AM21" s="203"/>
      <c r="AN21" s="204"/>
      <c r="AO21" s="202"/>
      <c r="AP21" s="203"/>
      <c r="AQ21" s="204"/>
      <c r="AR21" s="202"/>
      <c r="AS21" s="203"/>
    </row>
    <row r="22" spans="1:45" ht="18" customHeight="1" x14ac:dyDescent="0.2">
      <c r="A22" s="12"/>
      <c r="C22" s="20"/>
      <c r="D22" s="20"/>
      <c r="E22" s="20"/>
      <c r="F22" s="20"/>
      <c r="G22" s="20"/>
      <c r="H22" s="20"/>
      <c r="I22" s="23"/>
      <c r="J22" s="31" t="str">
        <f>++IF(回答シート!B26="","","　" &amp; LEFT(回答シート!B26,SEARCH("（",回答シート!B26)-1))</f>
        <v>　令和６年度</v>
      </c>
      <c r="K22" s="30"/>
      <c r="L22" s="37" t="str">
        <f>++IF(LEN(U22)=2,"   " &amp; U22,
   IF(LEN(U22)=3,"  " &amp; U22,
   IF(LEN(U22)=4," " &amp; U22,"")))</f>
        <v/>
      </c>
      <c r="N22" s="12"/>
      <c r="Q22" s="21"/>
      <c r="T22" s="99" t="s">
        <v>154</v>
      </c>
      <c r="U22" s="99" t="str">
        <f>++IF(回答シート!C26="","",TEXT(回答シート!C26,"#,##0") &amp; "名")</f>
        <v/>
      </c>
      <c r="Y22" s="208"/>
      <c r="Z22" s="103"/>
      <c r="AA22" s="209"/>
      <c r="AB22" s="208"/>
      <c r="AC22" s="103"/>
      <c r="AD22" s="209"/>
      <c r="AE22" s="208"/>
      <c r="AF22" s="103"/>
      <c r="AG22" s="209"/>
      <c r="AH22" s="208"/>
      <c r="AI22" s="103"/>
      <c r="AJ22" s="209"/>
      <c r="AK22" s="208"/>
      <c r="AL22" s="103"/>
      <c r="AM22" s="209"/>
      <c r="AN22" s="208"/>
      <c r="AO22" s="103"/>
      <c r="AP22" s="209"/>
      <c r="AQ22" s="208"/>
      <c r="AR22" s="103"/>
      <c r="AS22" s="209"/>
    </row>
    <row r="23" spans="1:45" ht="18" customHeight="1" x14ac:dyDescent="0.2">
      <c r="A23" s="12"/>
      <c r="C23" s="20"/>
      <c r="D23" s="20"/>
      <c r="E23" s="20"/>
      <c r="F23" s="20"/>
      <c r="G23" s="20"/>
      <c r="H23" s="20"/>
      <c r="I23" s="23"/>
      <c r="J23" s="31" t="str">
        <f>++IF(回答シート!B27="","","　" &amp; LEFT(回答シート!B27,SEARCH("（",回答シート!B27)-1))</f>
        <v>　令和７年度</v>
      </c>
      <c r="K23" s="30"/>
      <c r="L23" s="37" t="str">
        <f>++IF(LEN(U23)=2,"   " &amp; U23,
   IF(LEN(U23)=3,"  " &amp; U23,
   IF(LEN(U23)=4," " &amp; U23,"")))</f>
        <v/>
      </c>
      <c r="N23" s="12"/>
      <c r="T23" s="99" t="s">
        <v>155</v>
      </c>
      <c r="U23" s="99" t="str">
        <f>++IF(回答シート!C27="","",TEXT(回答シート!C27,"#,##0") &amp; "名")</f>
        <v/>
      </c>
      <c r="Y23" s="208"/>
      <c r="Z23" s="103"/>
      <c r="AA23" s="209"/>
      <c r="AB23" s="208"/>
      <c r="AC23" s="103"/>
      <c r="AD23" s="209"/>
      <c r="AE23" s="208"/>
      <c r="AF23" s="103"/>
      <c r="AG23" s="209"/>
      <c r="AH23" s="208"/>
      <c r="AI23" s="103"/>
      <c r="AJ23" s="209"/>
      <c r="AK23" s="208"/>
      <c r="AL23" s="103"/>
      <c r="AM23" s="209"/>
      <c r="AN23" s="208"/>
      <c r="AO23" s="103"/>
      <c r="AP23" s="209"/>
      <c r="AQ23" s="208"/>
      <c r="AR23" s="103"/>
      <c r="AS23" s="209"/>
    </row>
    <row r="24" spans="1:45" ht="18" customHeight="1" x14ac:dyDescent="0.2">
      <c r="A24" s="12"/>
      <c r="C24" s="20"/>
      <c r="D24" s="20"/>
      <c r="E24" s="20"/>
      <c r="F24" s="20"/>
      <c r="G24" s="20"/>
      <c r="H24" s="20"/>
      <c r="I24" s="23"/>
      <c r="J24" s="31" t="str">
        <f>++IF(回答シート!B28="","","　" &amp; LEFT(回答シート!B28,SEARCH("（",回答シート!B28)-1))</f>
        <v>　令和８年度</v>
      </c>
      <c r="K24" s="30"/>
      <c r="L24" s="37" t="str">
        <f>++IF(LEN(U24)=2,"    " &amp; U24,
   IF(LEN(U24)=3,"  " &amp; U24,
   IF(LEN(U24)=4," " &amp; U24,"")))</f>
        <v/>
      </c>
      <c r="N24" s="12"/>
      <c r="T24" s="99" t="s">
        <v>156</v>
      </c>
      <c r="U24" s="99" t="str">
        <f>++IF(回答シート!C28="","",TEXT(回答シート!C28,"#,##0") &amp; "名")</f>
        <v/>
      </c>
      <c r="Y24" s="207"/>
      <c r="Z24" s="205"/>
      <c r="AA24" s="206"/>
      <c r="AB24" s="207"/>
      <c r="AC24" s="205"/>
      <c r="AD24" s="206"/>
      <c r="AE24" s="207"/>
      <c r="AF24" s="205"/>
      <c r="AG24" s="206"/>
      <c r="AH24" s="207"/>
      <c r="AI24" s="205"/>
      <c r="AJ24" s="206"/>
      <c r="AK24" s="207"/>
      <c r="AL24" s="205"/>
      <c r="AM24" s="206"/>
      <c r="AN24" s="207"/>
      <c r="AO24" s="205"/>
      <c r="AP24" s="206"/>
      <c r="AQ24" s="207"/>
      <c r="AR24" s="205"/>
      <c r="AS24" s="206"/>
    </row>
    <row r="25" spans="1:45" ht="27" customHeight="1" x14ac:dyDescent="0.2">
      <c r="A25" s="12"/>
      <c r="C25" s="1"/>
      <c r="D25" s="1"/>
      <c r="E25" s="1"/>
      <c r="F25" s="1"/>
      <c r="G25" s="1"/>
      <c r="H25" s="1"/>
      <c r="I25" s="24"/>
      <c r="J25" s="195" t="s">
        <v>39</v>
      </c>
      <c r="K25" s="32"/>
      <c r="L25" s="194" t="e">
        <f ca="1">++Y25</f>
        <v>#VALUE!</v>
      </c>
      <c r="N25" s="12"/>
      <c r="T25" s="99" t="s">
        <v>153</v>
      </c>
      <c r="V25" s="178">
        <f t="shared" ref="V25" ca="1" si="51">++IF(INDIRECT("回答シート!" &amp; $T25)="",0,LEN(INDIRECT("回答シート!" &amp; $T25))-LEN(SUBSTITUTE(INDIRECT("回答シート!" &amp; $T25),CHAR(10),""))+1)</f>
        <v>0</v>
      </c>
      <c r="W25" s="178" t="e">
        <f t="shared" ref="W25" ca="1" si="52">++LENB(SUBSTITUTE(L25,CHAR(10),""))/2</f>
        <v>#VALUE!</v>
      </c>
      <c r="X25" s="185">
        <f t="shared" ref="X25" ca="1" si="53">++_xlfn.AGGREGATE(9,6,AA25,AD25,AG25,AJ25,AM25,AP25,AS25)</f>
        <v>0</v>
      </c>
      <c r="Y25" s="128" t="e">
        <f ca="1">++IF(Z25&lt;&gt;"",MID(INDIRECT("回答シート!" &amp; $T25),1,Z25-1),"")</f>
        <v>#VALUE!</v>
      </c>
      <c r="Z25" s="137">
        <f t="shared" ref="Z25" ca="1" si="54">++IF($V25&gt;$Y$1,SEARCH(CHAR(10),INDIRECT("回答シート!" &amp; $T25),1),LEN(INDIRECT("回答シート!" &amp; $T25)))</f>
        <v>0</v>
      </c>
      <c r="AA25" s="138" t="e">
        <f ca="1">++IF(Y25="","",
      IF($V25=Y$1,LENB(Y25)/2,                       N("抽出行が最終行の場合の処理を含め、１行の場合の処理")+
      IF(LENB(Y25)&gt;$U25*2,                           N("全半別文字数が指定文字数を超えていた場合、２行目に行く")+
      IF(MOD(LEN(Y25),$U25)=0,
        ($U25*QUOTIENT(LEN(Y25),$U25)),              N("U4=1行MAX")+
        ($U25*QUOTIENT(LEN(Y25),$U25)+$U25)),
      $U25                                          +N("18文字を超えていなければ、そのまま表示")
)))</f>
        <v>#VALUE!</v>
      </c>
      <c r="AB25" s="128" t="str">
        <f ca="1">++IF(AC25&lt;&gt;"",MID(INDIRECT("回答シート!" &amp; $T25),Z25+1,(AC25-1)-(Z25+1)+1),"")</f>
        <v/>
      </c>
      <c r="AC25" s="137" t="str">
        <f ca="1">++IF(V25&gt;2,SEARCH(CHAR(10),INDIRECT("回答シート!" &amp; $T25),Z25+1),IF(V25=2,LEN(INDIRECT("回答シート!" &amp; $T25))+$Y$1,""))</f>
        <v/>
      </c>
      <c r="AD25" s="138" t="str">
        <f ca="1">++IF(AB25="","",
      IF($V25=AB$1,LENB(AB25)/2,                       N("抽出行が最終行の場合の処理を含め、１行の場合の処理")+
      IF(LENB(AB25)&gt;$U25*2,                           N("全半別文字数が指定文字数を超えていた場合、２行目に行く")+
      IF(MOD(LEN(AB25),$U25)=0,
        ($U25*QUOTIENT(LEN(AB25),$U25)),              N("U4=1行MAX")+
        ($U25*QUOTIENT(LEN(AB25),$U25)+$U25)),
      $U25                                          +N("18文字を超えていなければ、そのまま表示")
)))</f>
        <v/>
      </c>
      <c r="AE25" s="128" t="str">
        <f ca="1">++IF(AF25&lt;&gt;"",MID(INDIRECT("回答シート!" &amp; $T25),AC25+1,(AF25-1)-(AC25+1)+1),"")</f>
        <v/>
      </c>
      <c r="AF25" s="137" t="str">
        <f ca="1">++IF(V25&gt;3,SEARCH(CHAR(10),INDIRECT("回答シート!" &amp; $T25),AC25+1),IF(V25=3,LEN(INDIRECT("回答シート!" &amp; $T25))+$AB$1,""))</f>
        <v/>
      </c>
      <c r="AG25" s="138" t="str">
        <f ca="1">++IF(AE25="","",
      IF($V25=AE$1,LENB(AE25)/2,                       N("抽出行が最終行の場合の処理を含め、１行の場合の処理")+
      IF(LENB(AE25)&gt;$U25*2,                           N("全半別文字数が指定文字数を超えていた場合、２行目に行く")+
      IF(MOD(LEN(AE25),$U25)=0,
        ($U25*QUOTIENT(LEN(AE25),$U25)),              N("U4=1行MAX")+
        ($U25*QUOTIENT(LEN(AE25),$U25)+$U25)),
      $U25                                          +N("18文字を超えていなければ、そのまま表示")
)))</f>
        <v/>
      </c>
      <c r="AH25" s="128" t="str">
        <f ca="1">++IF(AI25&lt;&gt;"",MID(INDIRECT("回答シート!" &amp; $T25),AF25+1,(AI25-1)-(AF25+1)+1),"")</f>
        <v/>
      </c>
      <c r="AI25" s="137" t="str">
        <f ca="1">++IF(V25&gt;4,SEARCH(CHAR(10),INDIRECT("回答シート!" &amp; $T25),AF25+1),IF(V25=4,LEN(INDIRECT("回答シート!" &amp; $T25))+$AE$1,""))</f>
        <v/>
      </c>
      <c r="AJ25" s="138" t="str">
        <f ca="1">++IF(AH25="","",
      IF($V25=AH$1,LENB(AH25)/2,                       N("抽出行が最終行の場合の処理を含め、１行の場合の処理")+
      IF(LENB(AH25)&gt;$U25*2,                           N("全半別文字数が指定文字数を超えていた場合、２行目に行く")+
      IF(MOD(LEN(AH25),$U25)=0,
        ($U25*QUOTIENT(LEN(AH25),$U25)),              N("U4=1行MAX")+
        ($U25*QUOTIENT(LEN(AH25),$U25)+$U25)),
      $U25                                          +N("18文字を超えていなければ、そのまま表示")
)))</f>
        <v/>
      </c>
      <c r="AK25" s="128" t="str">
        <f ca="1">++IF(AL25&lt;&gt;"",MID(INDIRECT("回答シート!" &amp; $T25),AI25+1,(AL25-1)-(AI25+1)+1),"")</f>
        <v/>
      </c>
      <c r="AL25" s="137" t="str">
        <f ca="1">++IF(V25&gt;5,SEARCH(CHAR(10),INDIRECT("回答シート!" &amp; $T25),AI25+1),IF(V25=5,LEN(INDIRECT("回答シート!" &amp; $T25))+$AH$1,""))</f>
        <v/>
      </c>
      <c r="AM25" s="138" t="str">
        <f ca="1">++IF(AK25="","",
      IF($V25=AK$1,LENB(AK25)/2,                       N("抽出行が最終行の場合の処理を含め、１行の場合の処理")+
      IF(LENB(AK25)&gt;$U25*2,                           N("全半別文字数が指定文字数を超えていた場合、２行目に行く")+
      IF(MOD(LEN(AK25),$U25)=0,
        ($U25*QUOTIENT(LEN(AK25),$U25)),              N("U4=1行MAX")+
        ($U25*QUOTIENT(LEN(AK25),$U25)+$U25)),
      $U25                                          +N("18文字を超えていなければ、そのまま表示")
)))</f>
        <v/>
      </c>
      <c r="AN25" s="128" t="str">
        <f ca="1">++IF(AO25&lt;&gt;"",MID(INDIRECT("回答シート!" &amp; $T25),AL25+1,(AO25-1)-(AL25+1)+1),"")</f>
        <v/>
      </c>
      <c r="AO25" s="137" t="str">
        <f ca="1">++IF(V25&gt;6,SEARCH(CHAR(10),INDIRECT("回答シート!" &amp; $T25),AL25+1),IF(V25=6,LEN(INDIRECT("回答シート!" &amp; $T25))+$AH$1,""))</f>
        <v/>
      </c>
      <c r="AP25" s="138" t="str">
        <f ca="1">++IF(AN25="","",
      IF($V25=AN$1,LENB(AN25)/2,                       N("抽出行が最終行の場合の処理を含め、１行の場合の処理")+
      IF(LENB(AN25)&gt;$U25*2,                           N("全半別文字数が指定文字数を超えていた場合、２行目に行く")+
      IF(MOD(LEN(AN25),$U25)=0,
        ($U25*QUOTIENT(LEN(AN25),$U25)),              N("U4=1行MAX")+
        ($U25*QUOTIENT(LEN(AN25),$U25)+$U25)),
      $U25                                          +N("18文字を超えていなければ、そのまま表示")
)))</f>
        <v/>
      </c>
      <c r="AQ25" s="128" t="str">
        <f ca="1">++IF(AR25&lt;&gt;"",MID(INDIRECT("回答シート!" &amp; $T25),AO25+1,(AR25-1)-(AO25+1)+1),"")</f>
        <v/>
      </c>
      <c r="AR25" s="137" t="str">
        <f ca="1">++IF($V25&gt;7,SEARCH(CHAR(10),INDIRECT("回答シート!" &amp; $T25),AO25+1),IF($V25=7,LEN(INDIRECT("回答シート!" &amp; $T25))+$AH$1,""))</f>
        <v/>
      </c>
      <c r="AS25" s="138" t="str">
        <f ca="1">++IF(AQ25="","",
      IF($V25=AQ$1,LENB(AQ25)/2,                       N("抽出行が最終行の場合の処理を含め、１行の場合の処理")+
      IF(LENB(AQ25)&gt;$U25*2,                           N("全半別文字数が指定文字数を超えていた場合、２行目に行く")+
      IF(MOD(LEN(AQ25),$U25)=0,
        ($U25*QUOTIENT(LEN(AQ25),$U25)),              N("U4=1行MAX")+
        ($U25*QUOTIENT(LEN(AQ25),$U25)+$U25)),
      $U25                                          +N("18文字を超えていなければ、そのまま表示")
)))</f>
        <v/>
      </c>
    </row>
    <row r="26" spans="1:45" ht="9.9" customHeight="1" x14ac:dyDescent="0.2">
      <c r="A26" s="12"/>
      <c r="C26" s="1"/>
      <c r="D26" s="1"/>
      <c r="E26" s="1"/>
      <c r="F26" s="1"/>
      <c r="G26" s="1"/>
      <c r="H26" s="1"/>
      <c r="I26" s="1"/>
      <c r="J26" s="3"/>
      <c r="K26" s="7"/>
      <c r="L26" s="8"/>
      <c r="N26" s="12"/>
      <c r="Y26" s="204"/>
      <c r="Z26" s="202"/>
      <c r="AA26" s="203"/>
      <c r="AB26" s="204"/>
      <c r="AC26" s="202"/>
      <c r="AD26" s="203"/>
      <c r="AE26" s="204"/>
      <c r="AF26" s="202"/>
      <c r="AG26" s="203"/>
      <c r="AH26" s="204"/>
      <c r="AI26" s="202"/>
      <c r="AJ26" s="203"/>
      <c r="AK26" s="204"/>
      <c r="AL26" s="202"/>
      <c r="AM26" s="203"/>
      <c r="AN26" s="204"/>
      <c r="AO26" s="202"/>
      <c r="AP26" s="203"/>
      <c r="AQ26" s="204"/>
      <c r="AR26" s="202"/>
      <c r="AS26" s="203"/>
    </row>
    <row r="27" spans="1:45" ht="18" customHeight="1" x14ac:dyDescent="0.2">
      <c r="A27" s="12"/>
      <c r="C27" s="182" t="s">
        <v>121</v>
      </c>
      <c r="D27" s="182"/>
      <c r="E27" s="182"/>
      <c r="F27" s="16"/>
      <c r="G27" s="16"/>
      <c r="H27" s="16"/>
      <c r="I27" s="16"/>
      <c r="J27" s="16"/>
      <c r="K27" s="16"/>
      <c r="L27" s="16"/>
      <c r="N27" s="12"/>
      <c r="Y27" s="207"/>
      <c r="Z27" s="205"/>
      <c r="AA27" s="206"/>
      <c r="AB27" s="207"/>
      <c r="AC27" s="205"/>
      <c r="AD27" s="206"/>
      <c r="AE27" s="207"/>
      <c r="AF27" s="205"/>
      <c r="AG27" s="206"/>
      <c r="AH27" s="207"/>
      <c r="AI27" s="205"/>
      <c r="AJ27" s="206"/>
      <c r="AK27" s="207"/>
      <c r="AL27" s="205"/>
      <c r="AM27" s="206"/>
      <c r="AN27" s="207"/>
      <c r="AO27" s="205"/>
      <c r="AP27" s="206"/>
      <c r="AQ27" s="207"/>
      <c r="AR27" s="205"/>
      <c r="AS27" s="206"/>
    </row>
    <row r="28" spans="1:45" ht="78" customHeight="1" x14ac:dyDescent="0.2">
      <c r="A28" s="12"/>
      <c r="C28" s="263">
        <f>回答シート!C30</f>
        <v>0</v>
      </c>
      <c r="D28" s="263"/>
      <c r="E28" s="263"/>
      <c r="F28" s="263"/>
      <c r="G28" s="263"/>
      <c r="H28" s="263"/>
      <c r="I28" s="263"/>
      <c r="J28" s="263"/>
      <c r="K28" s="263"/>
      <c r="L28" s="263"/>
      <c r="N28" s="12" t="s">
        <v>75</v>
      </c>
      <c r="T28" s="99" t="s">
        <v>146</v>
      </c>
      <c r="U28" s="99">
        <f>106/2</f>
        <v>53</v>
      </c>
      <c r="V28" s="178">
        <f ca="1">++IF(INDIRECT("回答シート!" &amp; $T28)="",0,LEN(INDIRECT("回答シート!" &amp; $T28))-LEN(SUBSTITUTE(INDIRECT("回答シート!" &amp; $T28),CHAR(10),""))+1)</f>
        <v>0</v>
      </c>
      <c r="W28" s="178">
        <f>++LENB(SUBSTITUTE(L28,CHAR(10),""))/2</f>
        <v>0</v>
      </c>
      <c r="X28" s="185">
        <f ca="1">++_xlfn.AGGREGATE(9,6,AA28,AD28,AG28,AJ28,AM28,AP28,AS28)</f>
        <v>0</v>
      </c>
      <c r="Y28" s="145" t="e">
        <f ca="1">++IF(Z28&lt;&gt;"",MID(INDIRECT("回答シート!" &amp; $T28),1,Z28-1),"")</f>
        <v>#VALUE!</v>
      </c>
      <c r="Z28" s="146">
        <f t="shared" ref="Z28" ca="1" si="55">++IF($V28&gt;$Y$1,SEARCH(CHAR(10),INDIRECT("回答シート!" &amp; $T28),1),LEN(INDIRECT("回答シート!" &amp; $T28)))</f>
        <v>0</v>
      </c>
      <c r="AA28" s="147" t="e">
        <f ca="1">++IF(Y28="","",
      IF($V28=Y$1,LENB(Y28)/2,                       N("抽出行が最終行の場合の処理を含め、１行の場合の処理")+
      IF(LENB(Y28)&gt;$U28*2,                           N("全半別文字数が指定文字数を超えていた場合、２行目に行く")+
      IF(MOD(LEN(Y28),$U28)=0,
        ($U28*QUOTIENT(LEN(Y28),$U28)),              N("U4=1行MAX")+
        ($U28*QUOTIENT(LEN(Y28),$U28)+$U28)),
      $U28                                          +N("18文字を超えていなければ、そのまま表示")
)))</f>
        <v>#VALUE!</v>
      </c>
      <c r="AB28" s="127" t="str">
        <f ca="1">++IF(AC28&lt;&gt;"",MID(INDIRECT("回答シート!" &amp; $T28),Z28+1,(AC28-1)-(Z28+1)+1),"")</f>
        <v/>
      </c>
      <c r="AC28" s="148" t="str">
        <f ca="1">++IF(V28&gt;2,SEARCH(CHAR(10),INDIRECT("回答シート!" &amp; $T28),Z28+1),IF(V28=2,LEN(INDIRECT("回答シート!" &amp; $T28))+$Y$1,""))</f>
        <v/>
      </c>
      <c r="AD28" s="149" t="str">
        <f ca="1">++IF(AB28="","",
      IF($V28=AB$1,LENB(AB28)/2,                       N("抽出行が最終行の場合の処理を含め、１行の場合の処理")+
      IF(LENB(AB28)&gt;$U28*2,                           N("全半別文字数が指定文字数を超えていた場合、２行目に行く")+
      IF(MOD(LEN(AB28),$U28)=0,
        ($U28*QUOTIENT(LEN(AB28),$U28)),              N("U4=1行MAX")+
        ($U28*QUOTIENT(LEN(AB28),$U28)+$U28)),
      $U28                                          +N("18文字を超えていなければ、そのまま表示")
)))</f>
        <v/>
      </c>
      <c r="AE28" s="150" t="str">
        <f ca="1">++IF(AF28&lt;&gt;"",MID(INDIRECT("回答シート!" &amp; $T28),AC28+1,(AF28-1)-(AC28+1)+1),"")</f>
        <v/>
      </c>
      <c r="AF28" s="151" t="str">
        <f ca="1">++IF(V28&gt;3,SEARCH(CHAR(10),INDIRECT("回答シート!" &amp; $T28),AC28+1),IF(V28=3,LEN(INDIRECT("回答シート!" &amp; $T28))+$AB$1,""))</f>
        <v/>
      </c>
      <c r="AG28" s="152" t="str">
        <f ca="1">++IF(AE28="","",
      IF($V28=AE$1,LENB(AE28)/2,                       N("抽出行が最終行の場合の処理を含め、１行の場合の処理")+
      IF(LENB(AE28)&gt;$U28*2,                           N("全半別文字数が指定文字数を超えていた場合、２行目に行く")+
      IF(MOD(LEN(AE28),$U28)=0,
        ($U28*QUOTIENT(LEN(AE28),$U28)),              N("U4=1行MAX")+
        ($U28*QUOTIENT(LEN(AE28),$U28)+$U28)),
      $U28                                          +N("18文字を超えていなければ、そのまま表示")
)))</f>
        <v/>
      </c>
      <c r="AH28" s="153" t="str">
        <f ca="1">++IF(AI28&lt;&gt;"",MID(INDIRECT("回答シート!" &amp; $T28),AF28+1,(AI28-1)-(AF28+1)+1),"")</f>
        <v/>
      </c>
      <c r="AI28" s="154" t="str">
        <f ca="1">++IF(V28&gt;4,SEARCH(CHAR(10),INDIRECT("回答シート!" &amp; $T28),AF28+1),IF(V28=4,LEN(INDIRECT("回答シート!" &amp; $T28))+$AE$1,""))</f>
        <v/>
      </c>
      <c r="AJ28" s="155" t="str">
        <f ca="1">++IF(AH28="","",
      IF($V28=AH$1,LENB(AH28)/2,                       N("抽出行が最終行の場合の処理を含め、１行の場合の処理")+
      IF(LENB(AH28)&gt;$U28*2,                           N("全半別文字数が指定文字数を超えていた場合、２行目に行く")+
      IF(MOD(LEN(AH28),$U28)=0,
        ($U28*QUOTIENT(LEN(AH28),$U28)),              N("U4=1行MAX")+
        ($U28*QUOTIENT(LEN(AH28),$U28)+$U28)),
      $U28                                          +N("18文字を超えていなければ、そのまま表示")
)))</f>
        <v/>
      </c>
      <c r="AK28" s="156" t="str">
        <f ca="1">++IF(AL28&lt;&gt;"",MID(INDIRECT("回答シート!" &amp; $T28),AI28+1,(AL28-1)-(AI28+1)+1),"")</f>
        <v/>
      </c>
      <c r="AL28" s="157" t="str">
        <f ca="1">++IF(V28&gt;5,SEARCH(CHAR(10),INDIRECT("回答シート!" &amp; $T28),AI28+1),IF(V28=5,LEN(INDIRECT("回答シート!" &amp; $T28))+$AH$1,""))</f>
        <v/>
      </c>
      <c r="AM28" s="158" t="str">
        <f ca="1">++IF(AK28="","",
      IF($V28=AK$1,LENB(AK28)/2,                       N("抽出行が最終行の場合の処理を含め、１行の場合の処理")+
      IF(LENB(AK28)&gt;$U28*2,                           N("全半別文字数が指定文字数を超えていた場合、２行目に行く")+
      IF(MOD(LEN(AK28),$U28)=0,
        ($U28*QUOTIENT(LEN(AK28),$U28)),              N("U4=1行MAX")+
        ($U28*QUOTIENT(LEN(AK28),$U28)+$U28)),
      $U28                                          +N("18文字を超えていなければ、そのまま表示")
)))</f>
        <v/>
      </c>
      <c r="AN28" s="159" t="str">
        <f ca="1">++IF(AO28&lt;&gt;"",MID(INDIRECT("回答シート!" &amp; $T28),AL28+1,(AO28-1)-(AL28+1)+1),"")</f>
        <v/>
      </c>
      <c r="AO28" s="160" t="str">
        <f ca="1">++IF(V28&gt;6,SEARCH(CHAR(10),INDIRECT("回答シート!" &amp; $T28),AL28+1),IF(V28=6,LEN(INDIRECT("回答シート!" &amp; $T28))+$AH$1,""))</f>
        <v/>
      </c>
      <c r="AP28" s="161" t="str">
        <f ca="1">++IF(AN28="","",
      IF($V28=AN$1,LENB(AN28)/2,                       N("抽出行が最終行の場合の処理を含め、１行の場合の処理")+
      IF(LENB(AN28)&gt;$U28*2,                           N("全半別文字数が指定文字数を超えていた場合、２行目に行く")+
      IF(MOD(LEN(AN28),$U28)=0,
        ($U28*QUOTIENT(LEN(AN28),$U28)),              N("U4=1行MAX")+
        ($U28*QUOTIENT(LEN(AN28),$U28)+$U28)),
      $U28                                          +N("18文字を超えていなければ、そのまま表示")
)))</f>
        <v/>
      </c>
      <c r="AQ28" s="188" t="str">
        <f ca="1">++IF(AR28&lt;&gt;"",MID(INDIRECT("回答シート!" &amp; $T28),AO28+1,(AR28-1)-(AO28+1)+1),"")</f>
        <v/>
      </c>
      <c r="AR28" s="189" t="str">
        <f ca="1">++IF($V28&gt;7,SEARCH(CHAR(10),INDIRECT("回答シート!" &amp; $T28),AO28+1),IF($V28=7,LEN(INDIRECT("回答シート!" &amp; $T28))+$AH$1,""))</f>
        <v/>
      </c>
      <c r="AS28" s="190" t="str">
        <f ca="1">++IF(AQ28="","",
      IF($V28=AQ$1,LENB(AQ28)/2,                       N("抽出行が最終行の場合の処理を含め、１行の場合の処理")+
      IF(LENB(AQ28)&gt;$U28*2,                           N("全半別文字数が指定文字数を超えていた場合、２行目に行く")+
      IF(MOD(LEN(AQ28),$U28)=0,
        ($U28*QUOTIENT(LEN(AQ28),$U28)),              N("U4=1行MAX")+
        ($U28*QUOTIENT(LEN(AQ28),$U28)+$U28)),
      $U28                                          +N("18文字を超えていなければ、そのまま表示")
)))</f>
        <v/>
      </c>
    </row>
    <row r="29" spans="1:45" ht="8.1" customHeight="1" x14ac:dyDescent="0.2">
      <c r="A29" s="12"/>
      <c r="C29" s="17"/>
      <c r="D29" s="17"/>
      <c r="E29" s="17"/>
      <c r="F29" s="17"/>
      <c r="G29" s="17"/>
      <c r="H29" s="17"/>
      <c r="I29" s="17"/>
      <c r="J29" s="17"/>
      <c r="K29" s="17"/>
      <c r="L29" s="17"/>
      <c r="N29" s="12"/>
      <c r="Y29" s="204"/>
      <c r="Z29" s="202"/>
      <c r="AA29" s="203"/>
      <c r="AB29" s="204"/>
      <c r="AC29" s="202"/>
      <c r="AD29" s="203"/>
      <c r="AE29" s="204"/>
      <c r="AF29" s="202"/>
      <c r="AG29" s="203"/>
      <c r="AH29" s="204"/>
      <c r="AI29" s="202"/>
      <c r="AJ29" s="203"/>
      <c r="AK29" s="204"/>
      <c r="AL29" s="202"/>
      <c r="AM29" s="203"/>
      <c r="AN29" s="204"/>
      <c r="AO29" s="202"/>
      <c r="AP29" s="203"/>
      <c r="AQ29" s="204"/>
      <c r="AR29" s="202"/>
      <c r="AS29" s="203"/>
    </row>
    <row r="30" spans="1:45" ht="18" customHeight="1" x14ac:dyDescent="0.2">
      <c r="A30" s="12"/>
      <c r="C30" s="182" t="s">
        <v>120</v>
      </c>
      <c r="D30" s="182"/>
      <c r="E30" s="182"/>
      <c r="F30" s="15"/>
      <c r="G30" s="15"/>
      <c r="H30" s="15"/>
      <c r="I30" s="15"/>
      <c r="J30" s="15"/>
      <c r="K30" s="15"/>
      <c r="L30" s="15"/>
      <c r="N30" s="12"/>
      <c r="Y30" s="207"/>
      <c r="Z30" s="205"/>
      <c r="AA30" s="206"/>
      <c r="AB30" s="207"/>
      <c r="AC30" s="205"/>
      <c r="AD30" s="206"/>
      <c r="AE30" s="207"/>
      <c r="AF30" s="205"/>
      <c r="AG30" s="206"/>
      <c r="AH30" s="207"/>
      <c r="AI30" s="205"/>
      <c r="AJ30" s="206"/>
      <c r="AK30" s="207"/>
      <c r="AL30" s="205"/>
      <c r="AM30" s="206"/>
      <c r="AN30" s="207"/>
      <c r="AO30" s="205"/>
      <c r="AP30" s="206"/>
      <c r="AQ30" s="207"/>
      <c r="AR30" s="205"/>
      <c r="AS30" s="206"/>
    </row>
    <row r="31" spans="1:45" ht="78" customHeight="1" x14ac:dyDescent="0.2">
      <c r="A31" s="12"/>
      <c r="C31" s="263">
        <f>回答シート!C31</f>
        <v>0</v>
      </c>
      <c r="D31" s="264"/>
      <c r="E31" s="264"/>
      <c r="F31" s="264"/>
      <c r="G31" s="264"/>
      <c r="H31" s="264"/>
      <c r="I31" s="264"/>
      <c r="J31" s="264"/>
      <c r="K31" s="264"/>
      <c r="L31" s="264"/>
      <c r="N31" s="12" t="s">
        <v>75</v>
      </c>
      <c r="T31" s="99" t="s">
        <v>147</v>
      </c>
      <c r="U31" s="99">
        <f>106/2</f>
        <v>53</v>
      </c>
      <c r="V31" s="178">
        <f ca="1">++IF(INDIRECT("回答シート!" &amp; $T31)="",0,LEN(INDIRECT("回答シート!" &amp; $T31))-LEN(SUBSTITUTE(INDIRECT("回答シート!" &amp; $T31),CHAR(10),""))+1)</f>
        <v>0</v>
      </c>
      <c r="W31" s="178">
        <f>++LENB(SUBSTITUTE(L31,CHAR(10),""))/2</f>
        <v>0</v>
      </c>
      <c r="X31" s="185">
        <f ca="1">++_xlfn.AGGREGATE(9,6,AA31,AD31,AG31,AJ31,AM31,AP31,AS31)</f>
        <v>0</v>
      </c>
      <c r="Y31" s="145" t="e">
        <f ca="1">++IF(Z31&lt;&gt;"",MID(INDIRECT("回答シート!" &amp; $T31),1,Z31-1),"")</f>
        <v>#VALUE!</v>
      </c>
      <c r="Z31" s="146">
        <f t="shared" ref="Z31" ca="1" si="56">++IF($V31&gt;$Y$1,SEARCH(CHAR(10),INDIRECT("回答シート!" &amp; $T31),1),LEN(INDIRECT("回答シート!" &amp; $T31)))</f>
        <v>0</v>
      </c>
      <c r="AA31" s="147" t="e">
        <f ca="1">++IF(Y31="","",
      IF($V31=Y$1,LENB(Y31)/2,                       N("抽出行が最終行の場合の処理を含め、１行の場合の処理")+
      IF(LENB(Y31)&gt;$U31*2,                           N("全半別文字数が指定文字数を超えていた場合、２行目に行く")+
      IF(MOD(LEN(Y31),$U31)=0,
        ($U31*QUOTIENT(LEN(Y31),$U31)),              N("U4=1行MAX")+
        ($U31*QUOTIENT(LEN(Y31),$U31)+$U31)),
      $U31                                          +N("18文字を超えていなければ、そのまま表示")
)))</f>
        <v>#VALUE!</v>
      </c>
      <c r="AB31" s="127" t="str">
        <f ca="1">++IF(AC31&lt;&gt;"",MID(INDIRECT("回答シート!" &amp; $T31),Z31+1,(AC31-1)-(Z31+1)+1),"")</f>
        <v/>
      </c>
      <c r="AC31" s="148" t="str">
        <f ca="1">++IF(V31&gt;2,SEARCH(CHAR(10),INDIRECT("回答シート!" &amp; $T31),Z31+1),IF(V31=2,LEN(INDIRECT("回答シート!" &amp; $T31))+$Y$1,""))</f>
        <v/>
      </c>
      <c r="AD31" s="149" t="str">
        <f ca="1">++IF(AB31="","",
      IF($V31=AB$1,LENB(AB31)/2,                       N("抽出行が最終行の場合の処理を含め、１行の場合の処理")+
      IF(LENB(AB31)&gt;$U31*2,                           N("全半別文字数が指定文字数を超えていた場合、２行目に行く")+
      IF(MOD(LEN(AB31),$U31)=0,
        ($U31*QUOTIENT(LEN(AB31),$U31)),              N("U4=1行MAX")+
        ($U31*QUOTIENT(LEN(AB31),$U31)+$U31)),
      $U31                                          +N("18文字を超えていなければ、そのまま表示")
)))</f>
        <v/>
      </c>
      <c r="AE31" s="150" t="str">
        <f ca="1">++IF(AF31&lt;&gt;"",MID(INDIRECT("回答シート!" &amp; $T31),AC31+1,(AF31-1)-(AC31+1)+1),"")</f>
        <v/>
      </c>
      <c r="AF31" s="151" t="str">
        <f ca="1">++IF(V31&gt;3,SEARCH(CHAR(10),INDIRECT("回答シート!" &amp; $T31),AC31+1),IF(V31=3,LEN(INDIRECT("回答シート!" &amp; $T31))+$AB$1,""))</f>
        <v/>
      </c>
      <c r="AG31" s="152" t="str">
        <f ca="1">++IF(AE31="","",
      IF($V31=AE$1,LENB(AE31)/2,                       N("抽出行が最終行の場合の処理を含め、１行の場合の処理")+
      IF(LENB(AE31)&gt;$U31*2,                           N("全半別文字数が指定文字数を超えていた場合、２行目に行く")+
      IF(MOD(LEN(AE31),$U31)=0,
        ($U31*QUOTIENT(LEN(AE31),$U31)),              N("U4=1行MAX")+
        ($U31*QUOTIENT(LEN(AE31),$U31)+$U31)),
      $U31                                          +N("18文字を超えていなければ、そのまま表示")
)))</f>
        <v/>
      </c>
      <c r="AH31" s="153" t="str">
        <f ca="1">++IF(AI31&lt;&gt;"",MID(INDIRECT("回答シート!" &amp; $T31),AF31+1,(AI31-1)-(AF31+1)+1),"")</f>
        <v/>
      </c>
      <c r="AI31" s="154" t="str">
        <f ca="1">++IF(V31&gt;4,SEARCH(CHAR(10),INDIRECT("回答シート!" &amp; $T31),AF31+1),IF(V31=4,LEN(INDIRECT("回答シート!" &amp; $T31))+$AE$1,""))</f>
        <v/>
      </c>
      <c r="AJ31" s="155" t="str">
        <f ca="1">++IF(AH31="","",
      IF($V31=AH$1,LENB(AH31)/2,                       N("抽出行が最終行の場合の処理を含め、１行の場合の処理")+
      IF(LENB(AH31)&gt;$U31*2,                           N("全半別文字数が指定文字数を超えていた場合、２行目に行く")+
      IF(MOD(LEN(AH31),$U31)=0,
        ($U31*QUOTIENT(LEN(AH31),$U31)),              N("U4=1行MAX")+
        ($U31*QUOTIENT(LEN(AH31),$U31)+$U31)),
      $U31                                          +N("18文字を超えていなければ、そのまま表示")
)))</f>
        <v/>
      </c>
      <c r="AK31" s="156" t="str">
        <f ca="1">++IF(AL31&lt;&gt;"",MID(INDIRECT("回答シート!" &amp; $T31),AI31+1,(AL31-1)-(AI31+1)+1),"")</f>
        <v/>
      </c>
      <c r="AL31" s="157" t="str">
        <f ca="1">++IF(V31&gt;5,SEARCH(CHAR(10),INDIRECT("回答シート!" &amp; $T31),AI31+1),IF(V31=5,LEN(INDIRECT("回答シート!" &amp; $T31))+$AH$1,""))</f>
        <v/>
      </c>
      <c r="AM31" s="158" t="str">
        <f ca="1">++IF(AK31="","",
      IF($V31=AK$1,LENB(AK31)/2,                       N("抽出行が最終行の場合の処理を含め、１行の場合の処理")+
      IF(LENB(AK31)&gt;$U31*2,                           N("全半別文字数が指定文字数を超えていた場合、２行目に行く")+
      IF(MOD(LEN(AK31),$U31)=0,
        ($U31*QUOTIENT(LEN(AK31),$U31)),              N("U4=1行MAX")+
        ($U31*QUOTIENT(LEN(AK31),$U31)+$U31)),
      $U31                                          +N("18文字を超えていなければ、そのまま表示")
)))</f>
        <v/>
      </c>
      <c r="AN31" s="159" t="str">
        <f ca="1">++IF(AO31&lt;&gt;"",MID(INDIRECT("回答シート!" &amp; $T31),AL31+1,(AO31-1)-(AL31+1)+1),"")</f>
        <v/>
      </c>
      <c r="AO31" s="160" t="str">
        <f ca="1">++IF(V31&gt;6,SEARCH(CHAR(10),INDIRECT("回答シート!" &amp; $T31),AL31+1),IF(V31=6,LEN(INDIRECT("回答シート!" &amp; $T31))+$AH$1,""))</f>
        <v/>
      </c>
      <c r="AP31" s="161" t="str">
        <f ca="1">++IF(AN31="","",
      IF($V31=AN$1,LENB(AN31)/2,                       N("抽出行が最終行の場合の処理を含め、１行の場合の処理")+
      IF(LENB(AN31)&gt;$U31*2,                           N("全半別文字数が指定文字数を超えていた場合、２行目に行く")+
      IF(MOD(LEN(AN31),$U31)=0,
        ($U31*QUOTIENT(LEN(AN31),$U31)),              N("U4=1行MAX")+
        ($U31*QUOTIENT(LEN(AN31),$U31)+$U31)),
      $U31                                          +N("18文字を超えていなければ、そのまま表示")
)))</f>
        <v/>
      </c>
      <c r="AQ31" s="188" t="str">
        <f ca="1">++IF(AR31&lt;&gt;"",MID(INDIRECT("回答シート!" &amp; $T31),AO31+1,(AR31-1)-(AO31+1)+1),"")</f>
        <v/>
      </c>
      <c r="AR31" s="189" t="str">
        <f ca="1">++IF($V31&gt;7,SEARCH(CHAR(10),INDIRECT("回答シート!" &amp; $T31),AO31+1),IF($V31=7,LEN(INDIRECT("回答シート!" &amp; $T31))+$AH$1,""))</f>
        <v/>
      </c>
      <c r="AS31" s="190" t="str">
        <f ca="1">++IF(AQ31="","",
      IF($V31=AQ$1,LENB(AQ31)/2,                       N("抽出行が最終行の場合の処理を含め、１行の場合の処理")+
      IF(LENB(AQ31)&gt;$U31*2,                           N("全半別文字数が指定文字数を超えていた場合、２行目に行く")+
      IF(MOD(LEN(AQ31),$U31)=0,
        ($U31*QUOTIENT(LEN(AQ31),$U31)),              N("U4=1行MAX")+
        ($U31*QUOTIENT(LEN(AQ31),$U31)+$U31)),
      $U31                                          +N("18文字を超えていなければ、そのまま表示")
)))</f>
        <v/>
      </c>
    </row>
    <row r="32" spans="1:45" ht="8.1" customHeight="1" x14ac:dyDescent="0.2">
      <c r="A32" s="12"/>
      <c r="C32" s="18"/>
      <c r="D32" s="19"/>
      <c r="E32" s="19"/>
      <c r="F32" s="19"/>
      <c r="G32" s="19"/>
      <c r="H32" s="19"/>
      <c r="I32" s="19"/>
      <c r="J32" s="19"/>
      <c r="K32" s="19"/>
      <c r="L32" s="19"/>
      <c r="N32" s="12"/>
      <c r="Y32" s="204"/>
      <c r="Z32" s="202"/>
      <c r="AA32" s="203"/>
      <c r="AB32" s="204"/>
      <c r="AC32" s="202"/>
      <c r="AD32" s="203"/>
      <c r="AE32" s="204"/>
      <c r="AF32" s="202"/>
      <c r="AG32" s="203"/>
      <c r="AH32" s="204"/>
      <c r="AI32" s="202"/>
      <c r="AJ32" s="203"/>
      <c r="AK32" s="204"/>
      <c r="AL32" s="202"/>
      <c r="AM32" s="203"/>
      <c r="AN32" s="204"/>
      <c r="AO32" s="202"/>
      <c r="AP32" s="203"/>
      <c r="AQ32" s="204"/>
      <c r="AR32" s="202"/>
      <c r="AS32" s="203"/>
    </row>
    <row r="33" spans="1:45" ht="18" customHeight="1" x14ac:dyDescent="0.2">
      <c r="A33" s="12"/>
      <c r="C33" s="182" t="s">
        <v>119</v>
      </c>
      <c r="D33" s="181"/>
      <c r="E33" s="181"/>
      <c r="F33" s="181"/>
      <c r="G33" s="15"/>
      <c r="H33" s="15"/>
      <c r="I33" s="15"/>
      <c r="J33" s="15"/>
      <c r="K33" s="15"/>
      <c r="L33" s="15"/>
      <c r="N33" s="12"/>
      <c r="Y33" s="207"/>
      <c r="Z33" s="205"/>
      <c r="AA33" s="206"/>
      <c r="AB33" s="207"/>
      <c r="AC33" s="205"/>
      <c r="AD33" s="206"/>
      <c r="AE33" s="207"/>
      <c r="AF33" s="205"/>
      <c r="AG33" s="206"/>
      <c r="AH33" s="207"/>
      <c r="AI33" s="205"/>
      <c r="AJ33" s="206"/>
      <c r="AK33" s="207"/>
      <c r="AL33" s="205"/>
      <c r="AM33" s="206"/>
      <c r="AN33" s="207"/>
      <c r="AO33" s="205"/>
      <c r="AP33" s="206"/>
      <c r="AQ33" s="207"/>
      <c r="AR33" s="205"/>
      <c r="AS33" s="206"/>
    </row>
    <row r="34" spans="1:45" ht="81.900000000000006" customHeight="1" x14ac:dyDescent="0.2">
      <c r="A34" s="12"/>
      <c r="C34" s="262">
        <f>回答シート!C32</f>
        <v>0</v>
      </c>
      <c r="D34" s="262"/>
      <c r="E34" s="262"/>
      <c r="F34" s="262"/>
      <c r="G34" s="262"/>
      <c r="H34" s="262"/>
      <c r="I34" s="262"/>
      <c r="J34" s="262"/>
      <c r="K34" s="262"/>
      <c r="L34" s="262"/>
      <c r="N34" s="12" t="s">
        <v>75</v>
      </c>
      <c r="S34" s="99">
        <v>1</v>
      </c>
      <c r="T34" s="99" t="s">
        <v>148</v>
      </c>
      <c r="U34" s="99">
        <f>106/2</f>
        <v>53</v>
      </c>
      <c r="V34" s="178">
        <f ca="1">++IF(INDIRECT("回答シート!" &amp; $T34)="",0,LEN(INDIRECT("回答シート!" &amp; $T34))-LEN(SUBSTITUTE(INDIRECT("回答シート!" &amp; $T34),CHAR(10),""))+1)</f>
        <v>0</v>
      </c>
      <c r="W34" s="178">
        <f>++LENB(SUBSTITUTE(L34,CHAR(10),""))/2</f>
        <v>0</v>
      </c>
      <c r="X34" s="185">
        <f ca="1">++_xlfn.AGGREGATE(9,6,AA34,AD34,AG34,AJ34,AM34,AP34,AS34)</f>
        <v>0</v>
      </c>
      <c r="Y34" s="192" t="e">
        <f ca="1">++IF(Z34&lt;&gt;"",MID(INDIRECT("回答シート!" &amp; $T34),1,Z34-1),"")</f>
        <v>#VALUE!</v>
      </c>
      <c r="Z34" s="146">
        <f t="shared" ref="Z34" ca="1" si="57">++IF($V34&gt;$Y$1,SEARCH(CHAR(10),INDIRECT("回答シート!" &amp; $T34),1),LEN(INDIRECT("回答シート!" &amp; $T34)))</f>
        <v>0</v>
      </c>
      <c r="AA34" s="147" t="e">
        <f ca="1">++IF(Y34="","",
      IF($V34=Y$1,LENB(Y34)/2,                       N("抽出行が最終行の場合の処理を含め、１行の場合の処理")+
      IF(LENB(Y34)&gt;$U34*2,                           N("全半別文字数が指定文字数を超えていた場合、２行目に行く")+
      IF(MOD(LEN(Y34),$U34)=0,
        ($U34*QUOTIENT(LEN(Y34),$U34)),              N("U4=1行MAX")+
        ($U34*QUOTIENT(LEN(Y34),$U34)+$U34)),
      $U34                                          +N("18文字を超えていなければ、そのまま表示")
)))</f>
        <v>#VALUE!</v>
      </c>
      <c r="AB34" s="127" t="str">
        <f ca="1">++IF(AC34&lt;&gt;"",MID(INDIRECT("回答シート!" &amp; $T34),Z34+1,(AC34-1)-(Z34+1)+1),"")</f>
        <v/>
      </c>
      <c r="AC34" s="148" t="str">
        <f ca="1">++IF(V34&gt;2,SEARCH(CHAR(10),INDIRECT("回答シート!" &amp; $T34),Z34+1),IF(V34=2,LEN(INDIRECT("回答シート!" &amp; $T34))+$Y$1,""))</f>
        <v/>
      </c>
      <c r="AD34" s="149" t="str">
        <f ca="1">++IF(AB34="","",
      IF($V34=AB$1,LENB(AB34)/2,                       N("抽出行が最終行の場合の処理を含め、１行の場合の処理")+
      IF(LENB(AB34)&gt;$U34*2,                           N("全半別文字数が指定文字数を超えていた場合、２行目に行く")+
      IF(MOD(LEN(AB34),$U34)=0,
        ($U34*QUOTIENT(LEN(AB34),$U34)),              N("U4=1行MAX")+
        ($U34*QUOTIENT(LEN(AB34),$U34)+$U34)),
      $U34                                          +N("18文字を超えていなければ、そのまま表示")
)))</f>
        <v/>
      </c>
      <c r="AE34" s="150" t="str">
        <f ca="1">++IF(AF34&lt;&gt;"",MID(INDIRECT("回答シート!" &amp; $T34),AC34+1,(AF34-1)-(AC34+1)+1),"")</f>
        <v/>
      </c>
      <c r="AF34" s="151" t="str">
        <f ca="1">++IF(V34&gt;3,SEARCH(CHAR(10),INDIRECT("回答シート!" &amp; $T34),AC34+1),IF(V34=3,LEN(INDIRECT("回答シート!" &amp; $T34))+$AB$1,""))</f>
        <v/>
      </c>
      <c r="AG34" s="152" t="str">
        <f ca="1">++IF(AE34="","",
      IF($V34=AE$1,LENB(AE34)/2,                       N("抽出行が最終行の場合の処理を含め、１行の場合の処理")+
      IF(LENB(AE34)&gt;$U34*2,                           N("全半別文字数が指定文字数を超えていた場合、２行目に行く")+
      IF(MOD(LEN(AE34),$U34)=0,
        ($U34*QUOTIENT(LEN(AE34),$U34)),              N("U4=1行MAX")+
        ($U34*QUOTIENT(LEN(AE34),$U34)+$U34)),
      $U34                                          +N("18文字を超えていなければ、そのまま表示")
)))</f>
        <v/>
      </c>
      <c r="AH34" s="153" t="str">
        <f ca="1">++IF(AI34&lt;&gt;"",MID(INDIRECT("回答シート!" &amp; $T34),AF34+1,(AI34-1)-(AF34+1)+1),"")</f>
        <v/>
      </c>
      <c r="AI34" s="154" t="str">
        <f ca="1">++IF(V34&gt;4,SEARCH(CHAR(10),INDIRECT("回答シート!" &amp; $T34),AF34+1),IF(V34=4,LEN(INDIRECT("回答シート!" &amp; $T34))+$AE$1,""))</f>
        <v/>
      </c>
      <c r="AJ34" s="155" t="str">
        <f ca="1">++IF(AH34="","",
      IF($V34=AH$1,LENB(AH34)/2,                       N("抽出行が最終行の場合の処理を含め、１行の場合の処理")+
      IF(LENB(AH34)&gt;$U34*2,                           N("全半別文字数が指定文字数を超えていた場合、２行目に行く")+
      IF(MOD(LEN(AH34),$U34)=0,
        ($U34*QUOTIENT(LEN(AH34),$U34)),              N("U4=1行MAX")+
        ($U34*QUOTIENT(LEN(AH34),$U34)+$U34)),
      $U34                                          +N("18文字を超えていなければ、そのまま表示")
)))</f>
        <v/>
      </c>
      <c r="AK34" s="156" t="str">
        <f ca="1">++IF(AL34&lt;&gt;"",MID(INDIRECT("回答シート!" &amp; $T34),AI34+1,(AL34-1)-(AI34+1)+1),"")</f>
        <v/>
      </c>
      <c r="AL34" s="157" t="str">
        <f ca="1">++IF(V34&gt;5,SEARCH(CHAR(10),INDIRECT("回答シート!" &amp; $T34),AI34+1),IF(V34=5,LEN(INDIRECT("回答シート!" &amp; $T34))+$AH$1,""))</f>
        <v/>
      </c>
      <c r="AM34" s="158" t="str">
        <f ca="1">++IF(AK34="","",
      IF($V34=AK$1,LENB(AK34)/2,                       N("抽出行が最終行の場合の処理を含め、１行の場合の処理")+
      IF(LENB(AK34)&gt;$U34*2,                           N("全半別文字数が指定文字数を超えていた場合、２行目に行く")+
      IF(MOD(LEN(AK34),$U34)=0,
        ($U34*QUOTIENT(LEN(AK34),$U34)),              N("U4=1行MAX")+
        ($U34*QUOTIENT(LEN(AK34),$U34)+$U34)),
      $U34                                          +N("18文字を超えていなければ、そのまま表示")
)))</f>
        <v/>
      </c>
      <c r="AN34" s="159" t="str">
        <f ca="1">++IF(AO34&lt;&gt;"",MID(INDIRECT("回答シート!" &amp; $T34),AL34+1,(AO34-1)-(AL34+1)+1),"")</f>
        <v/>
      </c>
      <c r="AO34" s="160" t="str">
        <f ca="1">++IF(V34&gt;6,SEARCH(CHAR(10),INDIRECT("回答シート!" &amp; $T34),AL34+1),IF(V34=6,LEN(INDIRECT("回答シート!" &amp; $T34))+$AH$1,""))</f>
        <v/>
      </c>
      <c r="AP34" s="161" t="str">
        <f ca="1">++IF(AN34="","",
      IF($V34=AN$1,LENB(AN34)/2,                       N("抽出行が最終行の場合の処理を含め、１行の場合の処理")+
      IF(LENB(AN34)&gt;$U34*2,                           N("全半別文字数が指定文字数を超えていた場合、２行目に行く")+
      IF(MOD(LEN(AN34),$U34)=0,
        ($U34*QUOTIENT(LEN(AN34),$U34)),              N("U4=1行MAX")+
        ($U34*QUOTIENT(LEN(AN34),$U34)+$U34)),
      $U34                                          +N("18文字を超えていなければ、そのまま表示")
)))</f>
        <v/>
      </c>
      <c r="AQ34" s="188" t="str">
        <f ca="1">++IF(AR34&lt;&gt;"",MID(INDIRECT("回答シート!" &amp; $T34),AO34+1,(AR34-1)-(AO34+1)+1),"")</f>
        <v/>
      </c>
      <c r="AR34" s="189" t="str">
        <f ca="1">++IF($V34&gt;7,SEARCH(CHAR(10),INDIRECT("回答シート!" &amp; $T34),AO34+1),IF($V34=7,LEN(INDIRECT("回答シート!" &amp; $T34))+$AH$1,""))</f>
        <v/>
      </c>
      <c r="AS34" s="190" t="str">
        <f ca="1">++IF(AQ34="","",
      IF($V34=AQ$1,LENB(AQ34)/2,                       N("抽出行が最終行の場合の処理を含め、１行の場合の処理")+
      IF(LENB(AQ34)&gt;$U34*2,                           N("全半別文字数が指定文字数を超えていた場合、２行目に行く")+
      IF(MOD(LEN(AQ34),$U34)=0,
        ($U34*QUOTIENT(LEN(AQ34),$U34)),              N("U4=1行MAX")+
        ($U34*QUOTIENT(LEN(AQ34),$U34)+$U34)),
      $U34                                          +N("18文字を超えていなければ、そのまま表示")
)))</f>
        <v/>
      </c>
    </row>
    <row r="35" spans="1:45" ht="13.2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</sheetData>
  <mergeCells count="8">
    <mergeCell ref="C3:L3"/>
    <mergeCell ref="C7:H8"/>
    <mergeCell ref="C34:L34"/>
    <mergeCell ref="C31:L31"/>
    <mergeCell ref="C28:L28"/>
    <mergeCell ref="C4:I5"/>
    <mergeCell ref="J8:J9"/>
    <mergeCell ref="L8:L9"/>
  </mergeCells>
  <phoneticPr fontId="1"/>
  <conditionalFormatting sqref="B2:M2">
    <cfRule type="expression" dxfId="7" priority="5">
      <formula>$B$2="田野畑村"</formula>
    </cfRule>
    <cfRule type="expression" dxfId="6" priority="6">
      <formula>$B$2="岩泉町"</formula>
    </cfRule>
    <cfRule type="expression" dxfId="5" priority="7">
      <formula>$B$2="山田町"</formula>
    </cfRule>
    <cfRule type="expression" dxfId="4" priority="8">
      <formula>$B$2="宮古市"</formula>
    </cfRule>
  </conditionalFormatting>
  <conditionalFormatting sqref="C27 C30 C33">
    <cfRule type="expression" dxfId="3" priority="1">
      <formula>$B$2="田野畑村"</formula>
    </cfRule>
    <cfRule type="expression" dxfId="2" priority="2">
      <formula>$B$2="岩泉町"</formula>
    </cfRule>
    <cfRule type="expression" dxfId="1" priority="3">
      <formula>$B$2="山田町"</formula>
    </cfRule>
    <cfRule type="expression" dxfId="0" priority="4">
      <formula>$B$2="宮古市"</formula>
    </cfRule>
  </conditionalFormatting>
  <printOptions horizontalCentered="1"/>
  <pageMargins left="0" right="0" top="0" bottom="0" header="0" footer="0"/>
  <pageSetup paperSize="9" orientation="portrait" r:id="rId1"/>
  <cellWatches>
    <cellWatch r="W4"/>
  </cellWatche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4" tint="-0.249977111117893"/>
    <pageSetUpPr fitToPage="1"/>
  </sheetPr>
  <dimension ref="A1:J22"/>
  <sheetViews>
    <sheetView workbookViewId="0">
      <selection activeCell="E14" sqref="E14"/>
    </sheetView>
  </sheetViews>
  <sheetFormatPr defaultColWidth="0" defaultRowHeight="13.2" x14ac:dyDescent="0.2"/>
  <cols>
    <col min="1" max="1" width="8" style="2" customWidth="1"/>
    <col min="2" max="2" width="10.33203125" style="1" customWidth="1"/>
    <col min="3" max="5" width="3.88671875" style="2" customWidth="1"/>
    <col min="6" max="6" width="14.44140625" style="2" customWidth="1"/>
    <col min="7" max="7" width="0" style="2" hidden="1"/>
    <col min="8" max="8" width="22.6640625" style="2" customWidth="1"/>
    <col min="9" max="9" width="12.88671875" style="2" customWidth="1"/>
    <col min="10" max="10" width="19.33203125" style="2" customWidth="1"/>
    <col min="11" max="16384" width="0" style="2" hidden="1"/>
  </cols>
  <sheetData>
    <row r="1" spans="1:10" ht="19.95" customHeight="1" x14ac:dyDescent="0.2">
      <c r="A1" s="10" t="s">
        <v>47</v>
      </c>
      <c r="B1" s="4"/>
      <c r="C1" s="4" t="s">
        <v>61</v>
      </c>
      <c r="D1" s="4" t="s">
        <v>62</v>
      </c>
      <c r="E1" s="4" t="s">
        <v>63</v>
      </c>
      <c r="F1" s="271" t="s">
        <v>48</v>
      </c>
      <c r="G1" s="271"/>
      <c r="H1" s="4" t="s">
        <v>49</v>
      </c>
      <c r="I1" s="4" t="s">
        <v>50</v>
      </c>
      <c r="J1" s="5" t="s">
        <v>51</v>
      </c>
    </row>
    <row r="2" spans="1:10" ht="19.95" customHeight="1" x14ac:dyDescent="0.2">
      <c r="A2" s="272">
        <f>回答シート!C8</f>
        <v>0</v>
      </c>
      <c r="B2" s="6" t="s">
        <v>52</v>
      </c>
      <c r="C2" s="6" t="str">
        <f>IF(OR(回答シート!C44="小",回答シート!C44="小中",回答シート!C44="小高",回答シート!C44="小中高"),"〇","")</f>
        <v/>
      </c>
      <c r="D2" s="6" t="str">
        <f>IF(OR(回答シート!C44="中",回答シート!C44="小中",回答シート!C44="中高",回答シート!C44="小中高"),"〇","")</f>
        <v/>
      </c>
      <c r="E2" s="6" t="str">
        <f>IF(OR(回答シート!C44="高",回答シート!C44="小高",回答シート!C44="中高",回答シート!C44="小中高"),"〇","")</f>
        <v/>
      </c>
      <c r="F2" s="269">
        <f>回答シート!C45</f>
        <v>0</v>
      </c>
      <c r="G2" s="269"/>
      <c r="H2" s="6">
        <f>回答シート!C46</f>
        <v>0</v>
      </c>
      <c r="I2" s="6">
        <f>回答シート!C47</f>
        <v>0</v>
      </c>
      <c r="J2" s="268">
        <f>回答シート!C48</f>
        <v>0</v>
      </c>
    </row>
    <row r="3" spans="1:10" ht="19.95" customHeight="1" x14ac:dyDescent="0.2">
      <c r="A3" s="273"/>
      <c r="B3" s="6" t="s">
        <v>53</v>
      </c>
      <c r="C3" s="6" t="str">
        <f>IF(OR(回答シート!D44="小",回答シート!D44="小中",回答シート!D44="小高",回答シート!D44="小中高"),"〇","")</f>
        <v/>
      </c>
      <c r="D3" s="6" t="str">
        <f>IF(OR(回答シート!D44="中",回答シート!D44="小中",回答シート!D44="中高",回答シート!D44="小中高"),"〇","")</f>
        <v/>
      </c>
      <c r="E3" s="6" t="str">
        <f>IF(OR(回答シート!D44="高",回答シート!D44="小高",回答シート!D44="中高",回答シート!D44="小中高"),"〇","")</f>
        <v/>
      </c>
      <c r="F3" s="269">
        <f>回答シート!D45</f>
        <v>0</v>
      </c>
      <c r="G3" s="269"/>
      <c r="H3" s="6">
        <f>回答シート!D46</f>
        <v>0</v>
      </c>
      <c r="I3" s="6">
        <f>回答シート!D47</f>
        <v>0</v>
      </c>
      <c r="J3" s="268"/>
    </row>
    <row r="4" spans="1:10" ht="19.95" customHeight="1" x14ac:dyDescent="0.2">
      <c r="A4" s="11" t="s">
        <v>64</v>
      </c>
      <c r="B4" s="6" t="s">
        <v>55</v>
      </c>
      <c r="C4" s="6" t="str">
        <f>IF(OR(回答シート!E44="小",回答シート!E44="小中",回答シート!E44="小高",回答シート!E44="小中高"),"〇","")</f>
        <v/>
      </c>
      <c r="D4" s="6" t="str">
        <f>IF(OR(回答シート!E44="中",回答シート!E44="小中",回答シート!E44="中高",回答シート!E44="小中高"),"〇","")</f>
        <v/>
      </c>
      <c r="E4" s="6" t="str">
        <f>IF(OR(回答シート!E44="高",回答シート!E44="小高",回答シート!E44="中高",回答シート!E44="小中高"),"〇","")</f>
        <v/>
      </c>
      <c r="F4" s="270" t="s">
        <v>54</v>
      </c>
      <c r="G4" s="270"/>
      <c r="H4" s="6">
        <f>回答シート!E46</f>
        <v>0</v>
      </c>
      <c r="I4" s="6">
        <f>回答シート!E47</f>
        <v>0</v>
      </c>
      <c r="J4" s="268"/>
    </row>
    <row r="5" spans="1:10" ht="19.95" customHeight="1" x14ac:dyDescent="0.2"/>
    <row r="6" spans="1:10" ht="19.95" customHeight="1" x14ac:dyDescent="0.2"/>
    <row r="7" spans="1:10" ht="19.95" customHeight="1" x14ac:dyDescent="0.2"/>
    <row r="8" spans="1:10" ht="19.95" customHeight="1" x14ac:dyDescent="0.2"/>
    <row r="9" spans="1:10" ht="19.95" customHeight="1" x14ac:dyDescent="0.2"/>
    <row r="10" spans="1:10" ht="19.95" customHeight="1" x14ac:dyDescent="0.2"/>
    <row r="11" spans="1:10" ht="19.95" customHeight="1" x14ac:dyDescent="0.2"/>
    <row r="12" spans="1:10" ht="25.2" customHeight="1" x14ac:dyDescent="0.2"/>
    <row r="13" spans="1:10" ht="15" customHeight="1" x14ac:dyDescent="0.2"/>
    <row r="14" spans="1:10" ht="30" customHeight="1" x14ac:dyDescent="0.2"/>
    <row r="15" spans="1:10" ht="75" customHeight="1" x14ac:dyDescent="0.2"/>
    <row r="16" spans="1:10" ht="7.2" customHeight="1" x14ac:dyDescent="0.2">
      <c r="B16" s="2"/>
    </row>
    <row r="17" spans="1:2" ht="30" customHeight="1" x14ac:dyDescent="0.2">
      <c r="B17" s="2"/>
    </row>
    <row r="18" spans="1:2" ht="75" customHeight="1" x14ac:dyDescent="0.2"/>
    <row r="19" spans="1:2" ht="7.2" customHeight="1" x14ac:dyDescent="0.2">
      <c r="B19" s="2"/>
    </row>
    <row r="20" spans="1:2" ht="30" customHeight="1" x14ac:dyDescent="0.2"/>
    <row r="21" spans="1:2" ht="75" customHeight="1" x14ac:dyDescent="0.2"/>
    <row r="22" spans="1:2" ht="8.4" customHeight="1" x14ac:dyDescent="0.2">
      <c r="A22" s="12"/>
      <c r="B22" s="13"/>
    </row>
  </sheetData>
  <mergeCells count="6">
    <mergeCell ref="J2:J4"/>
    <mergeCell ref="F3:G3"/>
    <mergeCell ref="F4:G4"/>
    <mergeCell ref="F1:G1"/>
    <mergeCell ref="A2:A3"/>
    <mergeCell ref="F2:G2"/>
  </mergeCells>
  <phoneticPr fontId="1"/>
  <printOptions horizontalCentered="1"/>
  <pageMargins left="0" right="0" top="0" bottom="0" header="0" footer="0"/>
  <pageSetup paperSize="11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回答シート</vt:lpstr>
      <vt:lpstr>出力フォーマット</vt:lpstr>
      <vt:lpstr>キャリア教育対応状況</vt:lpstr>
      <vt:lpstr>キャリア教育対応状況!Print_Area</vt:lpstr>
      <vt:lpstr>回答シート!Print_Area</vt:lpstr>
      <vt:lpstr>出力フォーマット!Print_Area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 和幸</dc:creator>
  <cp:lastModifiedBy>盛合 秀</cp:lastModifiedBy>
  <cp:lastPrinted>2026-07-28T05:19:34Z</cp:lastPrinted>
  <dcterms:created xsi:type="dcterms:W3CDTF">2020-03-05T01:19:45Z</dcterms:created>
  <dcterms:modified xsi:type="dcterms:W3CDTF">2026-07-28T05:23:43Z</dcterms:modified>
</cp:coreProperties>
</file>